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0" windowWidth="15135" windowHeight="9585" firstSheet="1" activeTab="3"/>
  </bookViews>
  <sheets>
    <sheet name="Linreg" sheetId="1" r:id="rId1"/>
    <sheet name="Nem megfordítható" sheetId="2" r:id="rId2"/>
    <sheet name="Nemlin y transzf" sheetId="3" r:id="rId3"/>
    <sheet name="Nemlin x transzf." sheetId="4" r:id="rId4"/>
  </sheets>
  <definedNames/>
  <calcPr fullCalcOnLoad="1"/>
</workbook>
</file>

<file path=xl/sharedStrings.xml><?xml version="1.0" encoding="utf-8"?>
<sst xmlns="http://schemas.openxmlformats.org/spreadsheetml/2006/main" count="223" uniqueCount="110">
  <si>
    <t>SQ</t>
  </si>
  <si>
    <t>MQ</t>
  </si>
  <si>
    <t>Variancia táblázat</t>
  </si>
  <si>
    <t>FG</t>
  </si>
  <si>
    <t>x</t>
  </si>
  <si>
    <t>y</t>
  </si>
  <si>
    <t>SQy</t>
  </si>
  <si>
    <t>Összes</t>
  </si>
  <si>
    <t>Regresszió</t>
  </si>
  <si>
    <t>Hiba</t>
  </si>
  <si>
    <t>t</t>
  </si>
  <si>
    <t>Nemlineáris regresszió</t>
  </si>
  <si>
    <r>
      <t xml:space="preserve">Linearizálás az </t>
    </r>
    <r>
      <rPr>
        <b/>
        <sz val="16"/>
        <rFont val="Times New Roman"/>
        <family val="1"/>
      </rPr>
      <t>x</t>
    </r>
    <r>
      <rPr>
        <sz val="16"/>
        <rFont val="Times New Roman"/>
        <family val="1"/>
      </rPr>
      <t xml:space="preserve"> transzformációjával</t>
    </r>
  </si>
  <si>
    <r>
      <t xml:space="preserve">Linearizálás az </t>
    </r>
    <r>
      <rPr>
        <b/>
        <sz val="16"/>
        <rFont val="Times New Roman"/>
        <family val="1"/>
      </rPr>
      <t>y</t>
    </r>
    <r>
      <rPr>
        <sz val="16"/>
        <rFont val="Times New Roman"/>
        <family val="1"/>
      </rPr>
      <t xml:space="preserve"> transzformációjával</t>
    </r>
  </si>
  <si>
    <t>y = a + b*gyök(x)</t>
  </si>
  <si>
    <r>
      <t>y = A*e</t>
    </r>
    <r>
      <rPr>
        <b/>
        <vertAlign val="superscript"/>
        <sz val="12"/>
        <rFont val="Times New Roman"/>
        <family val="1"/>
      </rPr>
      <t>-kt</t>
    </r>
  </si>
  <si>
    <t>det.koeff</t>
  </si>
  <si>
    <t>Farány</t>
  </si>
  <si>
    <r>
      <t>r</t>
    </r>
    <r>
      <rPr>
        <b/>
        <vertAlign val="superscript"/>
        <sz val="10"/>
        <rFont val="Arial"/>
        <family val="2"/>
      </rPr>
      <t>2</t>
    </r>
  </si>
  <si>
    <t>RMQ/HMQ</t>
  </si>
  <si>
    <t>RSQ/ÖSQ</t>
  </si>
  <si>
    <t>Korrelációs koeff: r  =</t>
  </si>
  <si>
    <t>SQy-HSQ</t>
  </si>
  <si>
    <r>
      <t>Σ(y-ysz)</t>
    </r>
    <r>
      <rPr>
        <vertAlign val="superscript"/>
        <sz val="10"/>
        <rFont val="Times New Roman"/>
        <family val="1"/>
      </rPr>
      <t>2</t>
    </r>
  </si>
  <si>
    <t>lny=lnA-kt</t>
  </si>
  <si>
    <t>u=lny</t>
  </si>
  <si>
    <t>a=lnA</t>
  </si>
  <si>
    <t>b=-k</t>
  </si>
  <si>
    <t>u=a+bt</t>
  </si>
  <si>
    <t>lny</t>
  </si>
  <si>
    <t>A=</t>
  </si>
  <si>
    <t>k=</t>
  </si>
  <si>
    <r>
      <t>A=e</t>
    </r>
    <r>
      <rPr>
        <vertAlign val="superscript"/>
        <sz val="12"/>
        <rFont val="Times New Roman"/>
        <family val="1"/>
      </rPr>
      <t>a</t>
    </r>
  </si>
  <si>
    <t>ysz1</t>
  </si>
  <si>
    <r>
      <t>y=Ae</t>
    </r>
    <r>
      <rPr>
        <vertAlign val="superscript"/>
        <sz val="12"/>
        <rFont val="Times New Roman"/>
        <family val="1"/>
      </rPr>
      <t>-kt</t>
    </r>
  </si>
  <si>
    <t>y-ysz1</t>
  </si>
  <si>
    <t>HSQ</t>
  </si>
  <si>
    <t>ysz2</t>
  </si>
  <si>
    <t>y-ysz2</t>
  </si>
  <si>
    <t>u=a+b*z</t>
  </si>
  <si>
    <t>z=gyök(x)</t>
  </si>
  <si>
    <t>z</t>
  </si>
  <si>
    <t>a =</t>
  </si>
  <si>
    <t>b =</t>
  </si>
  <si>
    <t>ysz</t>
  </si>
  <si>
    <t>y-ysz</t>
  </si>
  <si>
    <t>HSQ =</t>
  </si>
  <si>
    <t>x*y</t>
  </si>
  <si>
    <t>a</t>
  </si>
  <si>
    <t>b</t>
  </si>
  <si>
    <t>y=a+b*x</t>
  </si>
  <si>
    <t>Sxy-SxSy/n</t>
  </si>
  <si>
    <t>SP/SQx</t>
  </si>
  <si>
    <t>Sx</t>
  </si>
  <si>
    <t>Sy</t>
  </si>
  <si>
    <t>Sxy</t>
  </si>
  <si>
    <t>yátl-b*xátl</t>
  </si>
  <si>
    <t>Osszes</t>
  </si>
  <si>
    <t>ÖSQ-RSQ</t>
  </si>
  <si>
    <t>DARAB(A:A)-1</t>
  </si>
  <si>
    <t xml:space="preserve">n = </t>
  </si>
  <si>
    <t xml:space="preserve">SQx = </t>
  </si>
  <si>
    <t xml:space="preserve">SQy = </t>
  </si>
  <si>
    <t xml:space="preserve">SP = </t>
  </si>
  <si>
    <t xml:space="preserve">a = </t>
  </si>
  <si>
    <t xml:space="preserve">b = </t>
  </si>
  <si>
    <t>ysz=a+bx</t>
  </si>
  <si>
    <t>(y-ysz)</t>
  </si>
  <si>
    <t>S eltérés</t>
  </si>
  <si>
    <t>Lineáris regresszió számoló táblázat</t>
  </si>
  <si>
    <r>
      <t>Sx</t>
    </r>
    <r>
      <rPr>
        <b/>
        <vertAlign val="superscript"/>
        <sz val="10"/>
        <rFont val="Arial"/>
        <family val="2"/>
      </rPr>
      <t>2</t>
    </r>
  </si>
  <si>
    <r>
      <t>Sy</t>
    </r>
    <r>
      <rPr>
        <b/>
        <vertAlign val="superscript"/>
        <sz val="10"/>
        <rFont val="Arial"/>
        <family val="2"/>
      </rPr>
      <t>2</t>
    </r>
  </si>
  <si>
    <r>
      <t>Sx</t>
    </r>
    <r>
      <rPr>
        <vertAlign val="superscript"/>
        <sz val="10"/>
        <rFont val="Arial"/>
        <family val="2"/>
      </rPr>
      <t>2</t>
    </r>
    <r>
      <rPr>
        <sz val="10"/>
        <rFont val="Times New Roman"/>
        <family val="0"/>
      </rPr>
      <t>-(Sx)</t>
    </r>
    <r>
      <rPr>
        <vertAlign val="superscript"/>
        <sz val="10"/>
        <rFont val="Arial"/>
        <family val="2"/>
      </rPr>
      <t>2</t>
    </r>
    <r>
      <rPr>
        <sz val="10"/>
        <rFont val="Times New Roman"/>
        <family val="0"/>
      </rPr>
      <t>/n</t>
    </r>
  </si>
  <si>
    <r>
      <t>x</t>
    </r>
    <r>
      <rPr>
        <b/>
        <vertAlign val="superscript"/>
        <sz val="10"/>
        <rFont val="Arial"/>
        <family val="2"/>
      </rPr>
      <t>2</t>
    </r>
  </si>
  <si>
    <r>
      <t>y</t>
    </r>
    <r>
      <rPr>
        <b/>
        <vertAlign val="superscript"/>
        <sz val="10"/>
        <rFont val="Arial"/>
        <family val="2"/>
      </rPr>
      <t>2</t>
    </r>
  </si>
  <si>
    <r>
      <t>(y-ysz)</t>
    </r>
    <r>
      <rPr>
        <b/>
        <vertAlign val="superscript"/>
        <sz val="10"/>
        <rFont val="Arial"/>
        <family val="2"/>
      </rPr>
      <t>2</t>
    </r>
  </si>
  <si>
    <r>
      <t>Sy</t>
    </r>
    <r>
      <rPr>
        <vertAlign val="superscript"/>
        <sz val="10"/>
        <rFont val="Arial"/>
        <family val="2"/>
      </rPr>
      <t>2</t>
    </r>
    <r>
      <rPr>
        <sz val="10"/>
        <rFont val="Times New Roman"/>
        <family val="0"/>
      </rPr>
      <t>-(Sy)</t>
    </r>
    <r>
      <rPr>
        <vertAlign val="superscript"/>
        <sz val="10"/>
        <rFont val="Arial"/>
        <family val="2"/>
      </rPr>
      <t>2</t>
    </r>
    <r>
      <rPr>
        <sz val="10"/>
        <rFont val="Times New Roman"/>
        <family val="0"/>
      </rPr>
      <t>/n</t>
    </r>
  </si>
  <si>
    <r>
      <t>SP</t>
    </r>
    <r>
      <rPr>
        <vertAlign val="superscript"/>
        <sz val="10"/>
        <rFont val="Arial"/>
        <family val="2"/>
      </rPr>
      <t>2</t>
    </r>
    <r>
      <rPr>
        <sz val="10"/>
        <rFont val="Times New Roman"/>
        <family val="0"/>
      </rPr>
      <t>/SQx</t>
    </r>
  </si>
  <si>
    <t>alapadatok</t>
  </si>
  <si>
    <t>KORREL   fv.</t>
  </si>
  <si>
    <t>LIN.ILL    fv.</t>
  </si>
  <si>
    <t>paraméterek:</t>
  </si>
  <si>
    <t>korr.koeff. r=</t>
  </si>
  <si>
    <t xml:space="preserve">          b:</t>
  </si>
  <si>
    <t>MEREDEKSÉG</t>
  </si>
  <si>
    <t>METSZ   fv.</t>
  </si>
  <si>
    <t>a:</t>
  </si>
  <si>
    <t>determ.koeff</t>
  </si>
  <si>
    <t>RNÉGYZET</t>
  </si>
  <si>
    <t>számított y</t>
  </si>
  <si>
    <t>TREND fv</t>
  </si>
  <si>
    <t>ha az eredmény</t>
  </si>
  <si>
    <t>több cella</t>
  </si>
  <si>
    <t>zárás:</t>
  </si>
  <si>
    <t>ctrl+shift+enter</t>
  </si>
  <si>
    <t>Megfordítva</t>
  </si>
  <si>
    <t>x=A+By</t>
  </si>
  <si>
    <t>A = -a/b =</t>
  </si>
  <si>
    <t>B = 1/b =</t>
  </si>
  <si>
    <t>SP/SQy</t>
  </si>
  <si>
    <t>b*bford=</t>
  </si>
  <si>
    <r>
      <t>miért=r</t>
    </r>
    <r>
      <rPr>
        <b/>
        <vertAlign val="superscript"/>
        <sz val="10"/>
        <rFont val="Arial"/>
        <family val="2"/>
      </rPr>
      <t>2</t>
    </r>
  </si>
  <si>
    <t>A lineáris regresszióval kapott öszefüggés nem megfordítható !</t>
  </si>
  <si>
    <t>Kalibrációnál gyakori: műszerállás = fv (konc) összefüggés megfordításával számolni.</t>
  </si>
  <si>
    <t>HIBÁS GYAKORLAT</t>
  </si>
  <si>
    <t>nincs probléma!</t>
  </si>
  <si>
    <t>van jobb megoldás!</t>
  </si>
  <si>
    <t>Elvileg hibás, mert torzítja az y irányú eltéréseket</t>
  </si>
  <si>
    <t>b*x=-a+y</t>
  </si>
  <si>
    <t>x=-a/b+1/b*y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</si>
</sst>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/yyyy"/>
    <numFmt numFmtId="173" formatCode="0.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000#"/>
    <numFmt numFmtId="178" formatCode="0.000"/>
    <numFmt numFmtId="179" formatCode="0.000000"/>
    <numFmt numFmtId="180" formatCode="0.00000"/>
    <numFmt numFmtId="181" formatCode="0.0000"/>
  </numFmts>
  <fonts count="66">
    <font>
      <sz val="10"/>
      <name val="Times New Roman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imes New Roman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vertAlign val="superscript"/>
      <sz val="10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Arial"/>
      <family val="2"/>
    </font>
    <font>
      <vertAlign val="superscript"/>
      <sz val="12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43"/>
      <name val="Times New Roman"/>
      <family val="1"/>
    </font>
    <font>
      <b/>
      <sz val="12"/>
      <color indexed="13"/>
      <name val="Times New Roman"/>
      <family val="1"/>
    </font>
    <font>
      <sz val="12"/>
      <color indexed="13"/>
      <name val="Times New Roman"/>
      <family val="1"/>
    </font>
    <font>
      <sz val="11.25"/>
      <color indexed="8"/>
      <name val="Arial"/>
      <family val="0"/>
    </font>
    <font>
      <vertAlign val="superscript"/>
      <sz val="11.25"/>
      <color indexed="8"/>
      <name val="Arial"/>
      <family val="0"/>
    </font>
    <font>
      <sz val="5.5"/>
      <color indexed="8"/>
      <name val="Arial"/>
      <family val="0"/>
    </font>
    <font>
      <sz val="10"/>
      <color indexed="8"/>
      <name val="Arial"/>
      <family val="0"/>
    </font>
    <font>
      <vertAlign val="superscript"/>
      <sz val="10"/>
      <color indexed="8"/>
      <name val="Arial"/>
      <family val="0"/>
    </font>
    <font>
      <sz val="8.25"/>
      <color indexed="8"/>
      <name val="Arial"/>
      <family val="0"/>
    </font>
    <font>
      <vertAlign val="superscript"/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vertAlign val="superscript"/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0" fillId="28" borderId="7" applyNumberFormat="0" applyFont="0" applyAlignment="0" applyProtection="0"/>
    <xf numFmtId="0" fontId="59" fillId="29" borderId="0" applyNumberFormat="0" applyBorder="0" applyAlignment="0" applyProtection="0"/>
    <xf numFmtId="0" fontId="60" fillId="30" borderId="8" applyNumberFormat="0" applyAlignment="0" applyProtection="0"/>
    <xf numFmtId="0" fontId="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0" fontId="65" fillId="30" borderId="1" applyNumberFormat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4" fillId="35" borderId="0" xfId="0" applyFont="1" applyFill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35" borderId="0" xfId="0" applyFont="1" applyFill="1" applyAlignment="1">
      <alignment horizontal="center"/>
    </xf>
    <xf numFmtId="0" fontId="9" fillId="35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35" borderId="0" xfId="0" applyFont="1" applyFill="1" applyAlignment="1">
      <alignment horizontal="center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173" fontId="0" fillId="0" borderId="0" xfId="0" applyNumberFormat="1" applyAlignment="1">
      <alignment/>
    </xf>
    <xf numFmtId="0" fontId="8" fillId="36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14" fillId="36" borderId="0" xfId="0" applyFont="1" applyFill="1" applyAlignment="1">
      <alignment horizontal="center"/>
    </xf>
    <xf numFmtId="0" fontId="8" fillId="36" borderId="0" xfId="0" applyFont="1" applyFill="1" applyAlignment="1">
      <alignment/>
    </xf>
    <xf numFmtId="0" fontId="0" fillId="37" borderId="0" xfId="0" applyFill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14" fillId="37" borderId="0" xfId="0" applyFont="1" applyFill="1" applyAlignment="1">
      <alignment/>
    </xf>
    <xf numFmtId="181" fontId="0" fillId="0" borderId="0" xfId="0" applyNumberFormat="1" applyAlignment="1">
      <alignment/>
    </xf>
    <xf numFmtId="0" fontId="0" fillId="0" borderId="0" xfId="0" applyFill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0" fillId="38" borderId="0" xfId="0" applyFill="1" applyAlignment="1">
      <alignment/>
    </xf>
    <xf numFmtId="173" fontId="0" fillId="38" borderId="0" xfId="0" applyNumberFormat="1" applyFill="1" applyAlignment="1">
      <alignment/>
    </xf>
    <xf numFmtId="0" fontId="16" fillId="35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173" fontId="0" fillId="0" borderId="0" xfId="0" applyNumberFormat="1" applyFill="1" applyAlignment="1">
      <alignment/>
    </xf>
    <xf numFmtId="0" fontId="8" fillId="0" borderId="0" xfId="0" applyFont="1" applyFill="1" applyAlignment="1">
      <alignment/>
    </xf>
    <xf numFmtId="0" fontId="17" fillId="0" borderId="0" xfId="0" applyFont="1" applyAlignment="1">
      <alignment/>
    </xf>
    <xf numFmtId="0" fontId="9" fillId="39" borderId="0" xfId="0" applyFont="1" applyFill="1" applyAlignment="1">
      <alignment/>
    </xf>
    <xf numFmtId="0" fontId="18" fillId="39" borderId="0" xfId="0" applyFont="1" applyFill="1" applyAlignment="1">
      <alignment/>
    </xf>
    <xf numFmtId="0" fontId="19" fillId="40" borderId="0" xfId="0" applyFont="1" applyFill="1" applyAlignment="1">
      <alignment/>
    </xf>
    <xf numFmtId="0" fontId="20" fillId="40" borderId="0" xfId="0" applyFont="1" applyFill="1" applyAlignment="1">
      <alignment/>
    </xf>
    <xf numFmtId="0" fontId="9" fillId="38" borderId="0" xfId="0" applyFont="1" applyFill="1" applyAlignment="1">
      <alignment/>
    </xf>
    <xf numFmtId="0" fontId="0" fillId="41" borderId="0" xfId="0" applyFill="1" applyAlignment="1">
      <alignment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25"/>
          <c:y val="0.03625"/>
          <c:w val="0.9515"/>
          <c:h val="0.9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Linreg!$A$6:$A$35</c:f>
              <c:numCache/>
            </c:numRef>
          </c:xVal>
          <c:yVal>
            <c:numRef>
              <c:f>Linreg!$B$6:$B$35</c:f>
              <c:numCache/>
            </c:numRef>
          </c:yVal>
          <c:smooth val="0"/>
        </c:ser>
        <c:axId val="33811019"/>
        <c:axId val="35863716"/>
      </c:scatterChart>
      <c:valAx>
        <c:axId val="33811019"/>
        <c:scaling>
          <c:orientation val="minMax"/>
          <c:max val="6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63716"/>
        <c:crosses val="autoZero"/>
        <c:crossBetween val="midCat"/>
        <c:dispUnits/>
      </c:valAx>
      <c:valAx>
        <c:axId val="358637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110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305"/>
          <c:w val="0.95225"/>
          <c:h val="0.93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'Nem megfordítható'!$A$6:$A$10</c:f>
              <c:numCache/>
            </c:numRef>
          </c:xVal>
          <c:yVal>
            <c:numRef>
              <c:f>'Nem megfordítható'!$B$6:$B$10</c:f>
              <c:numCache/>
            </c:numRef>
          </c:yVal>
          <c:smooth val="0"/>
        </c:ser>
        <c:axId val="54337989"/>
        <c:axId val="19279854"/>
      </c:scatterChart>
      <c:valAx>
        <c:axId val="54337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79854"/>
        <c:crosses val="autoZero"/>
        <c:crossBetween val="midCat"/>
        <c:dispUnits/>
      </c:valAx>
      <c:valAx>
        <c:axId val="192798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379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3075"/>
          <c:w val="0.952"/>
          <c:h val="0.93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'Nem megfordítható'!$A$27:$A$31</c:f>
              <c:numCache/>
            </c:numRef>
          </c:xVal>
          <c:yVal>
            <c:numRef>
              <c:f>'Nem megfordítható'!$B$27:$B$31</c:f>
              <c:numCache/>
            </c:numRef>
          </c:yVal>
          <c:smooth val="0"/>
        </c:ser>
        <c:axId val="39300959"/>
        <c:axId val="18164312"/>
      </c:scatterChart>
      <c:valAx>
        <c:axId val="39300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164312"/>
        <c:crosses val="autoZero"/>
        <c:crossBetween val="midCat"/>
        <c:dispUnits/>
      </c:valAx>
      <c:valAx>
        <c:axId val="181643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3009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12875"/>
          <c:w val="0.943"/>
          <c:h val="0.87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'Nemlin y transzf'!$A$6:$A$10</c:f>
              <c:numCache/>
            </c:numRef>
          </c:xVal>
          <c:yVal>
            <c:numRef>
              <c:f>'Nemlin y transzf'!$D$6:$D$10</c:f>
              <c:numCache/>
            </c:numRef>
          </c:yVal>
          <c:smooth val="0"/>
        </c:ser>
        <c:axId val="29261081"/>
        <c:axId val="62023138"/>
      </c:scatterChart>
      <c:valAx>
        <c:axId val="29261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23138"/>
        <c:crosses val="autoZero"/>
        <c:crossBetween val="midCat"/>
        <c:dispUnits/>
      </c:valAx>
      <c:valAx>
        <c:axId val="620231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610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35"/>
          <c:y val="0.11975"/>
          <c:w val="0.97325"/>
          <c:h val="0.77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'Nemlin y transzf'!$A$21:$A$25</c:f>
              <c:numCache/>
            </c:numRef>
          </c:xVal>
          <c:yVal>
            <c:numRef>
              <c:f>'Nemlin y transzf'!$B$21:$B$25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'Nemlin y transzf'!$A$21:$A$25</c:f>
              <c:numCache/>
            </c:numRef>
          </c:xVal>
          <c:yVal>
            <c:numRef>
              <c:f>'Nemlin y transzf'!$C$21:$C$25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'Nemlin y transzf'!$A$21:$A$25</c:f>
              <c:numCache/>
            </c:numRef>
          </c:xVal>
          <c:yVal>
            <c:numRef>
              <c:f>'Nemlin y transzf'!$E$21:$E$25</c:f>
              <c:numCache/>
            </c:numRef>
          </c:yVal>
          <c:smooth val="1"/>
        </c:ser>
        <c:axId val="21337331"/>
        <c:axId val="57818252"/>
      </c:scatterChart>
      <c:valAx>
        <c:axId val="2133733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7818252"/>
        <c:crosses val="autoZero"/>
        <c:crossBetween val="midCat"/>
        <c:dispUnits/>
      </c:valAx>
      <c:valAx>
        <c:axId val="578182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33733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6"/>
          <c:y val="0.90325"/>
          <c:w val="0.5837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27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35"/>
          <c:y val="0.11975"/>
          <c:w val="0.97325"/>
          <c:h val="0.88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666699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'Nemlin x transzf.'!$E$6:$E$10</c:f>
              <c:numCache/>
            </c:numRef>
          </c:xVal>
          <c:yVal>
            <c:numRef>
              <c:f>'Nemlin x transzf.'!$F$6:$F$10</c:f>
              <c:numCache/>
            </c:numRef>
          </c:yVal>
          <c:smooth val="0"/>
        </c:ser>
        <c:axId val="50602221"/>
        <c:axId val="52766806"/>
      </c:scatterChart>
      <c:valAx>
        <c:axId val="5060222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2766806"/>
        <c:crosses val="autoZero"/>
        <c:crossBetween val="midCat"/>
        <c:dispUnits/>
      </c:valAx>
      <c:valAx>
        <c:axId val="527668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060222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16</xdr:row>
      <xdr:rowOff>0</xdr:rowOff>
    </xdr:from>
    <xdr:to>
      <xdr:col>16</xdr:col>
      <xdr:colOff>19050</xdr:colOff>
      <xdr:row>32</xdr:row>
      <xdr:rowOff>123825</xdr:rowOff>
    </xdr:to>
    <xdr:graphicFrame>
      <xdr:nvGraphicFramePr>
        <xdr:cNvPr id="1" name="Diagram 1"/>
        <xdr:cNvGraphicFramePr/>
      </xdr:nvGraphicFramePr>
      <xdr:xfrm>
        <a:off x="4076700" y="2762250"/>
        <a:ext cx="40100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</xdr:row>
      <xdr:rowOff>0</xdr:rowOff>
    </xdr:from>
    <xdr:to>
      <xdr:col>15</xdr:col>
      <xdr:colOff>9525</xdr:colOff>
      <xdr:row>21</xdr:row>
      <xdr:rowOff>0</xdr:rowOff>
    </xdr:to>
    <xdr:graphicFrame>
      <xdr:nvGraphicFramePr>
        <xdr:cNvPr id="1" name="Diagram 1"/>
        <xdr:cNvGraphicFramePr/>
      </xdr:nvGraphicFramePr>
      <xdr:xfrm>
        <a:off x="4486275" y="400050"/>
        <a:ext cx="406717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23</xdr:row>
      <xdr:rowOff>0</xdr:rowOff>
    </xdr:from>
    <xdr:to>
      <xdr:col>15</xdr:col>
      <xdr:colOff>0</xdr:colOff>
      <xdr:row>41</xdr:row>
      <xdr:rowOff>142875</xdr:rowOff>
    </xdr:to>
    <xdr:graphicFrame>
      <xdr:nvGraphicFramePr>
        <xdr:cNvPr id="2" name="Diagram 2"/>
        <xdr:cNvGraphicFramePr/>
      </xdr:nvGraphicFramePr>
      <xdr:xfrm>
        <a:off x="4495800" y="3914775"/>
        <a:ext cx="404812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2</xdr:row>
      <xdr:rowOff>19050</xdr:rowOff>
    </xdr:from>
    <xdr:to>
      <xdr:col>11</xdr:col>
      <xdr:colOff>514350</xdr:colOff>
      <xdr:row>9</xdr:row>
      <xdr:rowOff>171450</xdr:rowOff>
    </xdr:to>
    <xdr:graphicFrame>
      <xdr:nvGraphicFramePr>
        <xdr:cNvPr id="1" name="Diagram 2"/>
        <xdr:cNvGraphicFramePr/>
      </xdr:nvGraphicFramePr>
      <xdr:xfrm>
        <a:off x="3457575" y="514350"/>
        <a:ext cx="3467100" cy="159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438150</xdr:colOff>
      <xdr:row>11</xdr:row>
      <xdr:rowOff>19050</xdr:rowOff>
    </xdr:from>
    <xdr:to>
      <xdr:col>14</xdr:col>
      <xdr:colOff>438150</xdr:colOff>
      <xdr:row>24</xdr:row>
      <xdr:rowOff>114300</xdr:rowOff>
    </xdr:to>
    <xdr:graphicFrame>
      <xdr:nvGraphicFramePr>
        <xdr:cNvPr id="2" name="Diagram 1"/>
        <xdr:cNvGraphicFramePr/>
      </xdr:nvGraphicFramePr>
      <xdr:xfrm>
        <a:off x="3876675" y="23526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5</xdr:row>
      <xdr:rowOff>19050</xdr:rowOff>
    </xdr:from>
    <xdr:to>
      <xdr:col>14</xdr:col>
      <xdr:colOff>428625</xdr:colOff>
      <xdr:row>18</xdr:row>
      <xdr:rowOff>161925</xdr:rowOff>
    </xdr:to>
    <xdr:graphicFrame>
      <xdr:nvGraphicFramePr>
        <xdr:cNvPr id="1" name="Diagram 1"/>
        <xdr:cNvGraphicFramePr/>
      </xdr:nvGraphicFramePr>
      <xdr:xfrm>
        <a:off x="3486150" y="1076325"/>
        <a:ext cx="45720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view="pageBreakPreview" zoomScaleSheetLayoutView="100" zoomScalePageLayoutView="0" workbookViewId="0" topLeftCell="A1">
      <selection activeCell="A2" sqref="A2"/>
    </sheetView>
  </sheetViews>
  <sheetFormatPr defaultColWidth="7.66015625" defaultRowHeight="12.75"/>
  <cols>
    <col min="1" max="6" width="7.66015625" style="0" customWidth="1"/>
    <col min="7" max="7" width="9.5" style="0" customWidth="1"/>
    <col min="8" max="9" width="7.66015625" style="0" customWidth="1"/>
    <col min="10" max="10" width="13.16015625" style="0" customWidth="1"/>
    <col min="11" max="11" width="15.66015625" style="0" customWidth="1"/>
    <col min="12" max="14" width="7.66015625" style="0" customWidth="1"/>
    <col min="15" max="15" width="10.83203125" style="0" customWidth="1"/>
  </cols>
  <sheetData>
    <row r="1" ht="18.75">
      <c r="A1" s="26" t="s">
        <v>69</v>
      </c>
    </row>
    <row r="2" ht="12.75">
      <c r="N2" s="44" t="s">
        <v>78</v>
      </c>
    </row>
    <row r="3" spans="1:15" ht="14.25">
      <c r="A3" s="29" t="s">
        <v>53</v>
      </c>
      <c r="B3" s="29" t="s">
        <v>54</v>
      </c>
      <c r="C3" s="29" t="s">
        <v>70</v>
      </c>
      <c r="D3" s="29" t="s">
        <v>71</v>
      </c>
      <c r="E3" s="29" t="s">
        <v>55</v>
      </c>
      <c r="F3" s="30"/>
      <c r="G3" s="29" t="s">
        <v>68</v>
      </c>
      <c r="H3" s="29" t="s">
        <v>36</v>
      </c>
      <c r="J3" s="31" t="s">
        <v>60</v>
      </c>
      <c r="K3" s="32" t="s">
        <v>59</v>
      </c>
      <c r="L3">
        <f>COUNT(A:A)-1</f>
        <v>0</v>
      </c>
      <c r="N3" s="40" t="s">
        <v>4</v>
      </c>
      <c r="O3" s="40" t="s">
        <v>5</v>
      </c>
    </row>
    <row r="4" spans="1:15" ht="14.25">
      <c r="A4" s="33">
        <f>SUM(A6:A35)</f>
        <v>0</v>
      </c>
      <c r="B4" s="33">
        <f>SUM(B6:B35)</f>
        <v>0</v>
      </c>
      <c r="C4" s="33">
        <f aca="true" t="shared" si="0" ref="C4:H4">SUM(C6:C35)</f>
        <v>0</v>
      </c>
      <c r="D4" s="33">
        <f t="shared" si="0"/>
        <v>0</v>
      </c>
      <c r="E4" s="33">
        <f t="shared" si="0"/>
        <v>0</v>
      </c>
      <c r="F4" s="33"/>
      <c r="G4" s="33">
        <f>SUM(G6:G35)</f>
        <v>0</v>
      </c>
      <c r="H4" s="33">
        <f t="shared" si="0"/>
        <v>0</v>
      </c>
      <c r="J4" s="31" t="s">
        <v>61</v>
      </c>
      <c r="K4" t="s">
        <v>72</v>
      </c>
      <c r="L4" t="e">
        <f>C4-A4^2/L3</f>
        <v>#DIV/0!</v>
      </c>
      <c r="N4" s="42">
        <v>0</v>
      </c>
      <c r="O4" s="43">
        <v>16.55</v>
      </c>
    </row>
    <row r="5" spans="1:15" ht="14.25">
      <c r="A5" s="30" t="s">
        <v>4</v>
      </c>
      <c r="B5" s="30" t="s">
        <v>5</v>
      </c>
      <c r="C5" s="15" t="s">
        <v>73</v>
      </c>
      <c r="D5" s="15" t="s">
        <v>74</v>
      </c>
      <c r="E5" s="15" t="s">
        <v>47</v>
      </c>
      <c r="F5" s="15" t="s">
        <v>66</v>
      </c>
      <c r="G5" s="15" t="s">
        <v>67</v>
      </c>
      <c r="H5" s="15" t="s">
        <v>75</v>
      </c>
      <c r="J5" s="31" t="s">
        <v>62</v>
      </c>
      <c r="K5" t="s">
        <v>76</v>
      </c>
      <c r="L5" t="e">
        <f>D4-B4^2/L3</f>
        <v>#DIV/0!</v>
      </c>
      <c r="N5" s="42">
        <v>150</v>
      </c>
      <c r="O5" s="43">
        <v>25.7</v>
      </c>
    </row>
    <row r="6" spans="1:15" ht="12.75">
      <c r="A6" s="42"/>
      <c r="B6" s="43"/>
      <c r="C6">
        <f aca="true" t="shared" si="1" ref="C6:D10">IF(EXACT(A6,""),"",A6*A6)</f>
      </c>
      <c r="D6">
        <f t="shared" si="1"/>
      </c>
      <c r="E6">
        <f>IF(EXACT(C6,""),"",A6*B6)</f>
      </c>
      <c r="F6">
        <f>IF(EXACT(A6,""),"",L$8+L$7*A6)</f>
      </c>
      <c r="G6">
        <f>IF(EXACT(D6,""),"",(B6-F6))</f>
      </c>
      <c r="H6">
        <f>IF(EXACT(E6,""),"",(B6-F6)^2)</f>
      </c>
      <c r="J6" s="31" t="s">
        <v>63</v>
      </c>
      <c r="K6" t="s">
        <v>51</v>
      </c>
      <c r="L6" t="e">
        <f>E4-A4*B4/L3</f>
        <v>#DIV/0!</v>
      </c>
      <c r="N6" s="42">
        <v>300</v>
      </c>
      <c r="O6" s="43">
        <v>28.5</v>
      </c>
    </row>
    <row r="7" spans="1:15" ht="12.75">
      <c r="A7" s="42"/>
      <c r="B7" s="43"/>
      <c r="C7">
        <f t="shared" si="1"/>
      </c>
      <c r="D7">
        <f t="shared" si="1"/>
      </c>
      <c r="E7">
        <f>IF(EXACT(C7,""),"",A7*B7)</f>
      </c>
      <c r="F7">
        <f>IF(EXACT(A7,""),"",L$8+L$7*A7)</f>
      </c>
      <c r="G7">
        <f>IF(EXACT(D7,""),"",(B7-F7))</f>
      </c>
      <c r="H7">
        <f>IF(EXACT(E7,""),"",(B7-F7)^2)</f>
      </c>
      <c r="J7" s="31" t="s">
        <v>65</v>
      </c>
      <c r="K7" t="s">
        <v>52</v>
      </c>
      <c r="L7" s="34" t="e">
        <f>L6/L4</f>
        <v>#DIV/0!</v>
      </c>
      <c r="N7" s="42">
        <v>450</v>
      </c>
      <c r="O7" s="43">
        <v>29.675</v>
      </c>
    </row>
    <row r="8" spans="1:15" ht="12.75">
      <c r="A8" s="42"/>
      <c r="B8" s="43"/>
      <c r="C8">
        <f t="shared" si="1"/>
      </c>
      <c r="D8">
        <f t="shared" si="1"/>
      </c>
      <c r="E8">
        <f>IF(EXACT(C8,""),"",A8*B8)</f>
      </c>
      <c r="F8">
        <f>IF(EXACT(A8,""),"",L$8+L$7*A8)</f>
      </c>
      <c r="G8">
        <f>IF(EXACT(D8,""),"",(B8-F8))</f>
      </c>
      <c r="H8">
        <f>IF(EXACT(E8,""),"",(B8-F8)^2)</f>
      </c>
      <c r="J8" s="35" t="s">
        <v>64</v>
      </c>
      <c r="K8" s="36" t="s">
        <v>56</v>
      </c>
      <c r="L8" s="37" t="e">
        <f>(B4/L3)-L7*(A4/L3)</f>
        <v>#DIV/0!</v>
      </c>
      <c r="N8" s="42">
        <v>600</v>
      </c>
      <c r="O8" s="43">
        <v>26.775</v>
      </c>
    </row>
    <row r="9" spans="1:8" ht="12.75">
      <c r="A9" s="42"/>
      <c r="B9" s="43"/>
      <c r="C9">
        <f t="shared" si="1"/>
      </c>
      <c r="D9">
        <f t="shared" si="1"/>
      </c>
      <c r="E9">
        <f>IF(EXACT(C9,""),"",A9*B9)</f>
      </c>
      <c r="F9">
        <f>IF(EXACT(A9,""),"",L$8+L$7*A9)</f>
      </c>
      <c r="G9">
        <f>IF(EXACT(D9,""),"",(B9-F9))</f>
      </c>
      <c r="H9">
        <f>IF(EXACT(E9,""),"",(B9-F9)^2)</f>
      </c>
    </row>
    <row r="10" spans="1:16" ht="12.75">
      <c r="A10" s="42"/>
      <c r="B10" s="43"/>
      <c r="C10">
        <f t="shared" si="1"/>
      </c>
      <c r="D10">
        <f t="shared" si="1"/>
      </c>
      <c r="E10">
        <f>IF(EXACT(C10,""),"",A10*B10)</f>
      </c>
      <c r="F10">
        <f>IF(EXACT(A10,""),"",L$8+L$7*A10)</f>
      </c>
      <c r="G10">
        <f>IF(EXACT(D10,""),"",(B10-F10))</f>
      </c>
      <c r="H10">
        <f>IF(EXACT(E10,""),"",(B10-F10)^2)</f>
      </c>
      <c r="J10" s="5" t="s">
        <v>2</v>
      </c>
      <c r="K10" s="5"/>
      <c r="L10" s="5"/>
      <c r="M10" s="5"/>
      <c r="N10" s="5"/>
      <c r="O10" s="5"/>
      <c r="P10" s="5" t="s">
        <v>16</v>
      </c>
    </row>
    <row r="11" spans="1:16" ht="14.25">
      <c r="A11" s="42"/>
      <c r="B11" s="42"/>
      <c r="C11">
        <f aca="true" t="shared" si="2" ref="C11:D35">IF(EXACT(A11,""),"",A11*A11)</f>
      </c>
      <c r="D11">
        <f t="shared" si="2"/>
      </c>
      <c r="E11">
        <f aca="true" t="shared" si="3" ref="E11:E35">IF(EXACT(C11,""),"",A11*B11)</f>
      </c>
      <c r="F11">
        <f aca="true" t="shared" si="4" ref="F11:F35">IF(EXACT(A11,""),"",L$8+L$7*A11)</f>
      </c>
      <c r="G11">
        <f aca="true" t="shared" si="5" ref="G11:G35">IF(EXACT(D11,""),"",(B11-F11))</f>
      </c>
      <c r="H11">
        <f aca="true" t="shared" si="6" ref="H11:H35">IF(EXACT(E11,""),"",(B11-F11)^2)</f>
      </c>
      <c r="J11" s="5"/>
      <c r="K11" s="5"/>
      <c r="L11" s="5" t="s">
        <v>0</v>
      </c>
      <c r="M11" s="5" t="s">
        <v>3</v>
      </c>
      <c r="N11" s="5" t="s">
        <v>1</v>
      </c>
      <c r="O11" s="5" t="s">
        <v>17</v>
      </c>
      <c r="P11" s="15" t="s">
        <v>18</v>
      </c>
    </row>
    <row r="12" spans="1:16" ht="12.75">
      <c r="A12" s="42"/>
      <c r="B12" s="42"/>
      <c r="C12">
        <f t="shared" si="2"/>
      </c>
      <c r="D12">
        <f t="shared" si="2"/>
      </c>
      <c r="E12">
        <f t="shared" si="3"/>
      </c>
      <c r="F12">
        <f t="shared" si="4"/>
      </c>
      <c r="G12">
        <f t="shared" si="5"/>
      </c>
      <c r="H12">
        <f t="shared" si="6"/>
      </c>
      <c r="J12" s="5" t="s">
        <v>57</v>
      </c>
      <c r="K12" t="s">
        <v>6</v>
      </c>
      <c r="L12" t="e">
        <f>L5</f>
        <v>#DIV/0!</v>
      </c>
      <c r="M12">
        <f>L3-1</f>
        <v>-1</v>
      </c>
      <c r="N12" t="e">
        <f>L12/M12</f>
        <v>#DIV/0!</v>
      </c>
      <c r="O12" t="s">
        <v>19</v>
      </c>
      <c r="P12" t="s">
        <v>20</v>
      </c>
    </row>
    <row r="13" spans="1:16" ht="14.25">
      <c r="A13" s="42"/>
      <c r="B13" s="42"/>
      <c r="C13">
        <f t="shared" si="2"/>
      </c>
      <c r="D13">
        <f t="shared" si="2"/>
      </c>
      <c r="E13">
        <f t="shared" si="3"/>
      </c>
      <c r="F13">
        <f t="shared" si="4"/>
      </c>
      <c r="G13">
        <f t="shared" si="5"/>
      </c>
      <c r="H13">
        <f t="shared" si="6"/>
      </c>
      <c r="J13" s="5" t="s">
        <v>8</v>
      </c>
      <c r="K13" t="s">
        <v>77</v>
      </c>
      <c r="L13" t="e">
        <f>L6^2/L4</f>
        <v>#DIV/0!</v>
      </c>
      <c r="M13">
        <v>1</v>
      </c>
      <c r="N13" t="e">
        <f>L13/M13</f>
        <v>#DIV/0!</v>
      </c>
      <c r="O13" s="28" t="e">
        <f>N13/N14</f>
        <v>#DIV/0!</v>
      </c>
      <c r="P13" s="38" t="e">
        <f>L13/L12</f>
        <v>#DIV/0!</v>
      </c>
    </row>
    <row r="14" spans="1:16" ht="12.75">
      <c r="A14" s="42"/>
      <c r="B14" s="42"/>
      <c r="C14">
        <f t="shared" si="2"/>
      </c>
      <c r="D14">
        <f t="shared" si="2"/>
      </c>
      <c r="E14">
        <f t="shared" si="3"/>
      </c>
      <c r="F14">
        <f t="shared" si="4"/>
      </c>
      <c r="G14">
        <f t="shared" si="5"/>
      </c>
      <c r="H14">
        <f t="shared" si="6"/>
      </c>
      <c r="J14" s="5" t="s">
        <v>9</v>
      </c>
      <c r="K14" t="s">
        <v>58</v>
      </c>
      <c r="L14" t="e">
        <f>L12-L13</f>
        <v>#DIV/0!</v>
      </c>
      <c r="M14">
        <f>M12-M13</f>
        <v>-2</v>
      </c>
      <c r="N14" t="e">
        <f>L14/M14</f>
        <v>#DIV/0!</v>
      </c>
      <c r="O14" s="28">
        <f>FINV(0.1,1,1)</f>
        <v>39.863458189061404</v>
      </c>
      <c r="P14" s="38"/>
    </row>
    <row r="15" spans="1:16" ht="12.75">
      <c r="A15" s="42"/>
      <c r="B15" s="42"/>
      <c r="C15">
        <f t="shared" si="2"/>
      </c>
      <c r="D15">
        <f t="shared" si="2"/>
      </c>
      <c r="E15">
        <f t="shared" si="3"/>
      </c>
      <c r="F15">
        <f t="shared" si="4"/>
      </c>
      <c r="G15">
        <f t="shared" si="5"/>
      </c>
      <c r="H15">
        <f t="shared" si="6"/>
      </c>
      <c r="M15" s="5" t="s">
        <v>21</v>
      </c>
      <c r="N15" s="5"/>
      <c r="O15" s="5"/>
      <c r="P15" s="38" t="e">
        <f>SQRT(P13)</f>
        <v>#DIV/0!</v>
      </c>
    </row>
    <row r="16" spans="1:8" ht="12.75">
      <c r="A16" s="42"/>
      <c r="B16" s="42"/>
      <c r="C16">
        <f t="shared" si="2"/>
      </c>
      <c r="D16">
        <f t="shared" si="2"/>
      </c>
      <c r="E16">
        <f t="shared" si="3"/>
      </c>
      <c r="F16">
        <f t="shared" si="4"/>
      </c>
      <c r="G16">
        <f t="shared" si="5"/>
      </c>
      <c r="H16">
        <f t="shared" si="6"/>
      </c>
    </row>
    <row r="17" spans="1:8" ht="12.75">
      <c r="A17" s="42"/>
      <c r="B17" s="42"/>
      <c r="C17">
        <f t="shared" si="2"/>
      </c>
      <c r="D17">
        <f t="shared" si="2"/>
      </c>
      <c r="E17">
        <f t="shared" si="3"/>
      </c>
      <c r="F17">
        <f t="shared" si="4"/>
      </c>
      <c r="G17">
        <f t="shared" si="5"/>
      </c>
      <c r="H17">
        <f t="shared" si="6"/>
      </c>
    </row>
    <row r="18" spans="1:8" ht="12.75">
      <c r="A18" s="42"/>
      <c r="B18" s="42"/>
      <c r="C18">
        <f t="shared" si="2"/>
      </c>
      <c r="D18">
        <f t="shared" si="2"/>
      </c>
      <c r="E18">
        <f t="shared" si="3"/>
      </c>
      <c r="F18">
        <f t="shared" si="4"/>
      </c>
      <c r="G18">
        <f t="shared" si="5"/>
      </c>
      <c r="H18">
        <f t="shared" si="6"/>
      </c>
    </row>
    <row r="19" spans="1:8" ht="12.75">
      <c r="A19" s="42"/>
      <c r="B19" s="42"/>
      <c r="C19">
        <f t="shared" si="2"/>
      </c>
      <c r="D19">
        <f t="shared" si="2"/>
      </c>
      <c r="E19">
        <f t="shared" si="3"/>
      </c>
      <c r="F19">
        <f t="shared" si="4"/>
      </c>
      <c r="G19">
        <f t="shared" si="5"/>
      </c>
      <c r="H19">
        <f t="shared" si="6"/>
      </c>
    </row>
    <row r="20" spans="1:8" ht="12.75">
      <c r="A20" s="42"/>
      <c r="B20" s="42"/>
      <c r="C20">
        <f t="shared" si="2"/>
      </c>
      <c r="D20">
        <f t="shared" si="2"/>
      </c>
      <c r="E20">
        <f t="shared" si="3"/>
      </c>
      <c r="F20">
        <f t="shared" si="4"/>
      </c>
      <c r="G20">
        <f t="shared" si="5"/>
      </c>
      <c r="H20">
        <f t="shared" si="6"/>
      </c>
    </row>
    <row r="21" spans="1:8" ht="12.75">
      <c r="A21" s="42"/>
      <c r="B21" s="42"/>
      <c r="C21">
        <f t="shared" si="2"/>
      </c>
      <c r="D21">
        <f t="shared" si="2"/>
      </c>
      <c r="E21">
        <f t="shared" si="3"/>
      </c>
      <c r="F21">
        <f t="shared" si="4"/>
      </c>
      <c r="G21">
        <f t="shared" si="5"/>
      </c>
      <c r="H21">
        <f t="shared" si="6"/>
      </c>
    </row>
    <row r="22" spans="1:8" ht="12.75">
      <c r="A22" s="42"/>
      <c r="B22" s="42"/>
      <c r="C22">
        <f t="shared" si="2"/>
      </c>
      <c r="D22">
        <f t="shared" si="2"/>
      </c>
      <c r="E22">
        <f t="shared" si="3"/>
      </c>
      <c r="F22">
        <f t="shared" si="4"/>
      </c>
      <c r="G22">
        <f t="shared" si="5"/>
      </c>
      <c r="H22">
        <f t="shared" si="6"/>
      </c>
    </row>
    <row r="23" spans="1:8" ht="12.75">
      <c r="A23" s="42"/>
      <c r="B23" s="42"/>
      <c r="C23">
        <f t="shared" si="2"/>
      </c>
      <c r="D23">
        <f t="shared" si="2"/>
      </c>
      <c r="E23">
        <f t="shared" si="3"/>
      </c>
      <c r="F23">
        <f t="shared" si="4"/>
      </c>
      <c r="G23">
        <f t="shared" si="5"/>
      </c>
      <c r="H23">
        <f t="shared" si="6"/>
      </c>
    </row>
    <row r="24" spans="1:8" ht="12.75">
      <c r="A24" s="42"/>
      <c r="B24" s="42"/>
      <c r="C24">
        <f t="shared" si="2"/>
      </c>
      <c r="D24">
        <f t="shared" si="2"/>
      </c>
      <c r="E24">
        <f t="shared" si="3"/>
      </c>
      <c r="F24">
        <f t="shared" si="4"/>
      </c>
      <c r="G24">
        <f t="shared" si="5"/>
      </c>
      <c r="H24">
        <f t="shared" si="6"/>
      </c>
    </row>
    <row r="25" spans="1:8" ht="12.75">
      <c r="A25" s="42"/>
      <c r="B25" s="42"/>
      <c r="C25">
        <f t="shared" si="2"/>
      </c>
      <c r="D25">
        <f t="shared" si="2"/>
      </c>
      <c r="E25">
        <f t="shared" si="3"/>
      </c>
      <c r="F25">
        <f t="shared" si="4"/>
      </c>
      <c r="G25">
        <f t="shared" si="5"/>
      </c>
      <c r="H25">
        <f t="shared" si="6"/>
      </c>
    </row>
    <row r="26" spans="1:8" ht="12.75">
      <c r="A26" s="42"/>
      <c r="B26" s="42"/>
      <c r="C26">
        <f t="shared" si="2"/>
      </c>
      <c r="D26">
        <f t="shared" si="2"/>
      </c>
      <c r="E26">
        <f t="shared" si="3"/>
      </c>
      <c r="F26">
        <f t="shared" si="4"/>
      </c>
      <c r="G26">
        <f t="shared" si="5"/>
      </c>
      <c r="H26">
        <f t="shared" si="6"/>
      </c>
    </row>
    <row r="27" spans="1:8" ht="12.75">
      <c r="A27" s="42"/>
      <c r="B27" s="42"/>
      <c r="C27">
        <f t="shared" si="2"/>
      </c>
      <c r="D27">
        <f t="shared" si="2"/>
      </c>
      <c r="E27">
        <f t="shared" si="3"/>
      </c>
      <c r="F27">
        <f t="shared" si="4"/>
      </c>
      <c r="G27">
        <f t="shared" si="5"/>
      </c>
      <c r="H27">
        <f t="shared" si="6"/>
      </c>
    </row>
    <row r="28" spans="1:8" ht="12.75">
      <c r="A28" s="42"/>
      <c r="B28" s="42"/>
      <c r="C28">
        <f t="shared" si="2"/>
      </c>
      <c r="D28">
        <f t="shared" si="2"/>
      </c>
      <c r="E28">
        <f t="shared" si="3"/>
      </c>
      <c r="F28">
        <f t="shared" si="4"/>
      </c>
      <c r="G28">
        <f t="shared" si="5"/>
      </c>
      <c r="H28">
        <f t="shared" si="6"/>
      </c>
    </row>
    <row r="29" spans="1:8" ht="12.75">
      <c r="A29" s="42"/>
      <c r="B29" s="42"/>
      <c r="C29">
        <f t="shared" si="2"/>
      </c>
      <c r="D29">
        <f t="shared" si="2"/>
      </c>
      <c r="E29">
        <f t="shared" si="3"/>
      </c>
      <c r="F29">
        <f t="shared" si="4"/>
      </c>
      <c r="G29">
        <f t="shared" si="5"/>
      </c>
      <c r="H29">
        <f t="shared" si="6"/>
      </c>
    </row>
    <row r="30" spans="1:8" ht="12.75">
      <c r="A30" s="42"/>
      <c r="B30" s="42"/>
      <c r="C30">
        <f t="shared" si="2"/>
      </c>
      <c r="D30">
        <f t="shared" si="2"/>
      </c>
      <c r="E30">
        <f t="shared" si="3"/>
      </c>
      <c r="F30">
        <f t="shared" si="4"/>
      </c>
      <c r="G30">
        <f t="shared" si="5"/>
      </c>
      <c r="H30">
        <f t="shared" si="6"/>
      </c>
    </row>
    <row r="31" spans="1:8" ht="12.75">
      <c r="A31" s="42"/>
      <c r="B31" s="42"/>
      <c r="C31">
        <f t="shared" si="2"/>
      </c>
      <c r="D31">
        <f t="shared" si="2"/>
      </c>
      <c r="E31">
        <f t="shared" si="3"/>
      </c>
      <c r="F31">
        <f t="shared" si="4"/>
      </c>
      <c r="G31">
        <f t="shared" si="5"/>
      </c>
      <c r="H31">
        <f t="shared" si="6"/>
      </c>
    </row>
    <row r="32" spans="1:8" ht="12.75">
      <c r="A32" s="42"/>
      <c r="B32" s="42"/>
      <c r="C32">
        <f t="shared" si="2"/>
      </c>
      <c r="D32">
        <f t="shared" si="2"/>
      </c>
      <c r="E32">
        <f t="shared" si="3"/>
      </c>
      <c r="F32">
        <f t="shared" si="4"/>
      </c>
      <c r="G32">
        <f t="shared" si="5"/>
      </c>
      <c r="H32">
        <f t="shared" si="6"/>
      </c>
    </row>
    <row r="33" spans="1:8" ht="12.75">
      <c r="A33" s="42"/>
      <c r="B33" s="42"/>
      <c r="C33">
        <f t="shared" si="2"/>
      </c>
      <c r="D33">
        <f t="shared" si="2"/>
      </c>
      <c r="E33">
        <f t="shared" si="3"/>
      </c>
      <c r="F33">
        <f t="shared" si="4"/>
      </c>
      <c r="G33">
        <f t="shared" si="5"/>
      </c>
      <c r="H33">
        <f t="shared" si="6"/>
      </c>
    </row>
    <row r="34" spans="1:8" ht="12.75">
      <c r="A34" s="42"/>
      <c r="B34" s="42"/>
      <c r="C34">
        <f t="shared" si="2"/>
      </c>
      <c r="D34">
        <f t="shared" si="2"/>
      </c>
      <c r="E34">
        <f t="shared" si="3"/>
      </c>
      <c r="F34">
        <f t="shared" si="4"/>
      </c>
      <c r="G34">
        <f t="shared" si="5"/>
      </c>
      <c r="H34">
        <f t="shared" si="6"/>
      </c>
    </row>
    <row r="35" spans="1:16" ht="12.75">
      <c r="A35" s="42"/>
      <c r="B35" s="42"/>
      <c r="C35">
        <f t="shared" si="2"/>
      </c>
      <c r="D35">
        <f t="shared" si="2"/>
      </c>
      <c r="E35">
        <f t="shared" si="3"/>
      </c>
      <c r="F35">
        <f t="shared" si="4"/>
      </c>
      <c r="G35">
        <f t="shared" si="5"/>
      </c>
      <c r="H35">
        <f t="shared" si="6"/>
      </c>
      <c r="K35" t="s">
        <v>50</v>
      </c>
      <c r="L35" t="s">
        <v>49</v>
      </c>
      <c r="M35" t="s">
        <v>48</v>
      </c>
      <c r="P35" t="s">
        <v>90</v>
      </c>
    </row>
    <row r="36" spans="1:16" ht="12.75">
      <c r="A36" s="39"/>
      <c r="B36" s="39"/>
      <c r="C36" s="39"/>
      <c r="D36" s="39"/>
      <c r="E36" s="39"/>
      <c r="F36" s="39"/>
      <c r="G36" s="39"/>
      <c r="H36" s="39"/>
      <c r="J36" t="s">
        <v>81</v>
      </c>
      <c r="K36" t="s">
        <v>80</v>
      </c>
      <c r="L36" s="42"/>
      <c r="M36" s="42"/>
      <c r="N36" s="40" t="s">
        <v>93</v>
      </c>
      <c r="P36" s="42"/>
    </row>
    <row r="37" spans="10:16" ht="12.75">
      <c r="J37" t="s">
        <v>83</v>
      </c>
      <c r="K37" t="s">
        <v>84</v>
      </c>
      <c r="L37" s="42"/>
      <c r="N37" t="s">
        <v>94</v>
      </c>
      <c r="P37" s="42"/>
    </row>
    <row r="38" spans="10:16" ht="12.75">
      <c r="J38" s="27" t="s">
        <v>86</v>
      </c>
      <c r="K38" t="s">
        <v>85</v>
      </c>
      <c r="L38" s="42"/>
      <c r="N38" t="s">
        <v>91</v>
      </c>
      <c r="P38" s="42"/>
    </row>
    <row r="39" spans="10:16" ht="12.75">
      <c r="J39" t="s">
        <v>82</v>
      </c>
      <c r="K39" t="s">
        <v>79</v>
      </c>
      <c r="L39" s="42"/>
      <c r="N39" t="s">
        <v>92</v>
      </c>
      <c r="P39" s="42"/>
    </row>
    <row r="40" spans="10:16" ht="12.75">
      <c r="J40" t="s">
        <v>87</v>
      </c>
      <c r="K40" t="s">
        <v>88</v>
      </c>
      <c r="L40" s="42"/>
      <c r="P40" s="42"/>
    </row>
    <row r="41" ht="12.75">
      <c r="P41" t="s">
        <v>89</v>
      </c>
    </row>
  </sheetData>
  <sheetProtection/>
  <printOptions/>
  <pageMargins left="0.28" right="0.31" top="0.36" bottom="0.34" header="0.35" footer="0.3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8">
      <selection activeCell="B44" sqref="B44"/>
    </sheetView>
  </sheetViews>
  <sheetFormatPr defaultColWidth="9.33203125" defaultRowHeight="12.75"/>
  <cols>
    <col min="6" max="6" width="13.16015625" style="0" customWidth="1"/>
    <col min="9" max="9" width="4.33203125" style="0" customWidth="1"/>
    <col min="10" max="10" width="12.5" style="0" customWidth="1"/>
    <col min="11" max="11" width="15" style="0" customWidth="1"/>
    <col min="13" max="13" width="6.66015625" style="0" customWidth="1"/>
    <col min="14" max="14" width="9.5" style="0" customWidth="1"/>
    <col min="15" max="15" width="13.66015625" style="0" customWidth="1"/>
    <col min="16" max="16" width="11.16015625" style="0" customWidth="1"/>
  </cols>
  <sheetData>
    <row r="1" ht="18.75">
      <c r="A1" s="26" t="s">
        <v>102</v>
      </c>
    </row>
    <row r="2" spans="14:15" ht="12.75">
      <c r="N2" s="45"/>
      <c r="O2" s="39"/>
    </row>
    <row r="3" spans="1:15" ht="14.25">
      <c r="A3" s="29" t="s">
        <v>53</v>
      </c>
      <c r="B3" s="29" t="s">
        <v>54</v>
      </c>
      <c r="C3" s="29" t="s">
        <v>70</v>
      </c>
      <c r="D3" s="29" t="s">
        <v>71</v>
      </c>
      <c r="E3" s="29" t="s">
        <v>55</v>
      </c>
      <c r="F3" s="30"/>
      <c r="G3" s="29" t="s">
        <v>68</v>
      </c>
      <c r="H3" s="29" t="s">
        <v>36</v>
      </c>
      <c r="N3" s="46"/>
      <c r="O3" s="46"/>
    </row>
    <row r="4" spans="1:15" ht="12.75">
      <c r="A4" s="33">
        <f>SUM(A6:A10)</f>
        <v>8.5</v>
      </c>
      <c r="B4" s="33">
        <f aca="true" t="shared" si="0" ref="B4:H4">SUM(B6:B10)</f>
        <v>421</v>
      </c>
      <c r="C4" s="33">
        <f t="shared" si="0"/>
        <v>30.25</v>
      </c>
      <c r="D4" s="33">
        <f t="shared" si="0"/>
        <v>71065</v>
      </c>
      <c r="E4" s="33">
        <f t="shared" si="0"/>
        <v>1427</v>
      </c>
      <c r="F4" s="33"/>
      <c r="G4" s="33">
        <f t="shared" si="0"/>
        <v>-4.263256414560601E-14</v>
      </c>
      <c r="H4" s="33">
        <f t="shared" si="0"/>
        <v>3594.7943037974683</v>
      </c>
      <c r="N4" s="39"/>
      <c r="O4" s="47"/>
    </row>
    <row r="5" spans="1:15" ht="14.25">
      <c r="A5" s="30" t="s">
        <v>4</v>
      </c>
      <c r="B5" s="30" t="s">
        <v>5</v>
      </c>
      <c r="C5" s="15" t="s">
        <v>73</v>
      </c>
      <c r="D5" s="15" t="s">
        <v>74</v>
      </c>
      <c r="E5" s="15" t="s">
        <v>47</v>
      </c>
      <c r="F5" s="15" t="s">
        <v>66</v>
      </c>
      <c r="G5" s="15" t="s">
        <v>67</v>
      </c>
      <c r="H5" s="15" t="s">
        <v>75</v>
      </c>
      <c r="N5" s="39"/>
      <c r="O5" s="47"/>
    </row>
    <row r="6" spans="1:15" ht="12.75">
      <c r="A6" s="42">
        <v>0</v>
      </c>
      <c r="B6" s="43">
        <v>0</v>
      </c>
      <c r="C6">
        <f aca="true" t="shared" si="1" ref="C6:D10">IF(EXACT(A6,""),"",A6*A6)</f>
        <v>0</v>
      </c>
      <c r="D6">
        <f t="shared" si="1"/>
        <v>0</v>
      </c>
      <c r="E6">
        <f>IF(EXACT(C6,""),"",A6*B6)</f>
        <v>0</v>
      </c>
      <c r="F6">
        <f>IF(EXACT(A6,""),"",G$14+G$13*A6)</f>
        <v>7.6677215189873635</v>
      </c>
      <c r="G6">
        <f>IF(EXACT(D6,""),"",(B6-F6))</f>
        <v>-7.6677215189873635</v>
      </c>
      <c r="H6">
        <f>IF(EXACT(E6,""),"",(B6-F6)^2)</f>
        <v>58.79395329274188</v>
      </c>
      <c r="N6" s="39"/>
      <c r="O6" s="47"/>
    </row>
    <row r="7" spans="1:15" ht="12.75">
      <c r="A7" s="42">
        <v>0.5</v>
      </c>
      <c r="B7" s="43">
        <v>24</v>
      </c>
      <c r="C7">
        <f t="shared" si="1"/>
        <v>0.25</v>
      </c>
      <c r="D7">
        <f t="shared" si="1"/>
        <v>576</v>
      </c>
      <c r="E7">
        <f>IF(EXACT(C7,""),"",A7*B7)</f>
        <v>12</v>
      </c>
      <c r="F7">
        <f>IF(EXACT(A7,""),"",G$14+G$13*A7)</f>
        <v>30.177215189873436</v>
      </c>
      <c r="G7">
        <f>IF(EXACT(D7,""),"",(B7-F7))</f>
        <v>-6.177215189873436</v>
      </c>
      <c r="H7">
        <f>IF(EXACT(E7,""),"",(B7-F7)^2)</f>
        <v>38.15798750200312</v>
      </c>
      <c r="N7" s="39"/>
      <c r="O7" s="47"/>
    </row>
    <row r="8" spans="1:15" ht="12.75">
      <c r="A8" s="42">
        <v>1</v>
      </c>
      <c r="B8" s="43">
        <v>30</v>
      </c>
      <c r="C8">
        <f t="shared" si="1"/>
        <v>1</v>
      </c>
      <c r="D8">
        <f t="shared" si="1"/>
        <v>900</v>
      </c>
      <c r="E8">
        <f>IF(EXACT(C8,""),"",A8*B8)</f>
        <v>30</v>
      </c>
      <c r="F8">
        <f>IF(EXACT(A8,""),"",G$14+G$13*A8)</f>
        <v>52.68670886075951</v>
      </c>
      <c r="G8">
        <f>IF(EXACT(D8,""),"",(B8-F8))</f>
        <v>-22.68670886075951</v>
      </c>
      <c r="H8">
        <f>IF(EXACT(E8,""),"",(B8-F8)^2)</f>
        <v>514.686758932864</v>
      </c>
      <c r="N8" s="39"/>
      <c r="O8" s="47"/>
    </row>
    <row r="9" spans="1:8" ht="12.75">
      <c r="A9" s="42">
        <v>2</v>
      </c>
      <c r="B9" s="43">
        <v>150</v>
      </c>
      <c r="C9">
        <f t="shared" si="1"/>
        <v>4</v>
      </c>
      <c r="D9">
        <f t="shared" si="1"/>
        <v>22500</v>
      </c>
      <c r="E9">
        <f>IF(EXACT(C9,""),"",A9*B9)</f>
        <v>300</v>
      </c>
      <c r="F9">
        <f>IF(EXACT(A9,""),"",G$14+G$13*A9)</f>
        <v>97.70569620253166</v>
      </c>
      <c r="G9">
        <f>IF(EXACT(D9,""),"",(B9-F9))</f>
        <v>52.294303797468345</v>
      </c>
      <c r="H9">
        <f>IF(EXACT(E9,""),"",(B9-F9)^2)</f>
        <v>2734.6942096619123</v>
      </c>
    </row>
    <row r="10" spans="1:8" ht="12.75">
      <c r="A10" s="42">
        <v>5</v>
      </c>
      <c r="B10" s="43">
        <v>217</v>
      </c>
      <c r="C10">
        <f t="shared" si="1"/>
        <v>25</v>
      </c>
      <c r="D10">
        <f t="shared" si="1"/>
        <v>47089</v>
      </c>
      <c r="E10">
        <f>IF(EXACT(C10,""),"",A10*B10)</f>
        <v>1085</v>
      </c>
      <c r="F10">
        <f>IF(EXACT(A10,""),"",G$14+G$13*A10)</f>
        <v>232.76265822784808</v>
      </c>
      <c r="G10">
        <f>IF(EXACT(D10,""),"",(B10-F10))</f>
        <v>-15.762658227848078</v>
      </c>
      <c r="H10">
        <f>IF(EXACT(E10,""),"",(B10-F10)^2)</f>
        <v>248.46139440794673</v>
      </c>
    </row>
    <row r="11" spans="1:8" ht="12.75">
      <c r="A11" s="39"/>
      <c r="B11" s="39"/>
      <c r="C11" s="39"/>
      <c r="D11" s="39"/>
      <c r="E11" s="39"/>
      <c r="F11" s="39"/>
      <c r="G11" s="39"/>
      <c r="H11" s="39"/>
    </row>
    <row r="12" spans="1:8" ht="14.25">
      <c r="A12" s="31" t="s">
        <v>61</v>
      </c>
      <c r="B12" t="s">
        <v>72</v>
      </c>
      <c r="C12">
        <f>C4-A4^2/G12</f>
        <v>15.8</v>
      </c>
      <c r="D12" s="39"/>
      <c r="E12" s="31" t="s">
        <v>60</v>
      </c>
      <c r="F12" s="32" t="s">
        <v>59</v>
      </c>
      <c r="G12">
        <f>COUNT(A6:A10)</f>
        <v>5</v>
      </c>
      <c r="H12" s="39"/>
    </row>
    <row r="13" spans="1:8" ht="14.25">
      <c r="A13" s="31" t="s">
        <v>62</v>
      </c>
      <c r="B13" t="s">
        <v>76</v>
      </c>
      <c r="C13">
        <f>D4-B4^2/G12</f>
        <v>35616.8</v>
      </c>
      <c r="D13" s="39"/>
      <c r="E13" s="31" t="s">
        <v>65</v>
      </c>
      <c r="F13" s="41" t="s">
        <v>52</v>
      </c>
      <c r="G13" s="34">
        <f>C14/C12</f>
        <v>45.018987341772146</v>
      </c>
      <c r="H13" s="39"/>
    </row>
    <row r="14" spans="1:8" ht="12.75">
      <c r="A14" s="31" t="s">
        <v>63</v>
      </c>
      <c r="B14" t="s">
        <v>51</v>
      </c>
      <c r="C14">
        <f>E4-A4*B4/G12</f>
        <v>711.3</v>
      </c>
      <c r="D14" s="39"/>
      <c r="E14" s="35" t="s">
        <v>64</v>
      </c>
      <c r="F14" s="36" t="s">
        <v>56</v>
      </c>
      <c r="G14" s="37">
        <f>(B4/G12)-G13*(A4/G12)</f>
        <v>7.6677215189873635</v>
      </c>
      <c r="H14" s="39"/>
    </row>
    <row r="15" spans="4:8" ht="12.75">
      <c r="D15" s="39"/>
      <c r="E15" s="39"/>
      <c r="F15" s="39"/>
      <c r="G15" s="39"/>
      <c r="H15" s="39"/>
    </row>
    <row r="16" spans="1:8" ht="12.75">
      <c r="A16" s="5" t="s">
        <v>2</v>
      </c>
      <c r="B16" s="5"/>
      <c r="C16" s="5"/>
      <c r="D16" s="5"/>
      <c r="E16" s="5"/>
      <c r="F16" s="5"/>
      <c r="G16" s="5" t="s">
        <v>16</v>
      </c>
      <c r="H16" s="39"/>
    </row>
    <row r="17" spans="1:8" ht="14.25">
      <c r="A17" s="5"/>
      <c r="B17" s="5"/>
      <c r="C17" s="5" t="s">
        <v>0</v>
      </c>
      <c r="D17" s="5" t="s">
        <v>3</v>
      </c>
      <c r="E17" s="5" t="s">
        <v>1</v>
      </c>
      <c r="F17" s="5" t="s">
        <v>17</v>
      </c>
      <c r="G17" s="15" t="s">
        <v>18</v>
      </c>
      <c r="H17" s="39"/>
    </row>
    <row r="18" spans="1:8" ht="12.75">
      <c r="A18" s="5" t="s">
        <v>57</v>
      </c>
      <c r="B18" t="s">
        <v>6</v>
      </c>
      <c r="C18">
        <f>C13</f>
        <v>35616.8</v>
      </c>
      <c r="D18">
        <f>G12-1</f>
        <v>4</v>
      </c>
      <c r="E18">
        <f>C18/D18</f>
        <v>8904.2</v>
      </c>
      <c r="F18" t="s">
        <v>19</v>
      </c>
      <c r="G18" t="s">
        <v>20</v>
      </c>
      <c r="H18" s="39"/>
    </row>
    <row r="19" spans="1:8" ht="14.25">
      <c r="A19" s="5" t="s">
        <v>8</v>
      </c>
      <c r="B19" t="s">
        <v>77</v>
      </c>
      <c r="C19">
        <f>C14^2/C12</f>
        <v>32022.005696202526</v>
      </c>
      <c r="D19">
        <v>1</v>
      </c>
      <c r="E19">
        <f>C19/D19</f>
        <v>32022.005696202526</v>
      </c>
      <c r="F19" s="28">
        <f>E19/E20</f>
        <v>26.72364785576887</v>
      </c>
      <c r="G19" s="38">
        <f>C19/C18</f>
        <v>0.8990702616799523</v>
      </c>
      <c r="H19" s="39"/>
    </row>
    <row r="20" spans="1:8" ht="12.75">
      <c r="A20" s="5" t="s">
        <v>9</v>
      </c>
      <c r="B20" t="s">
        <v>58</v>
      </c>
      <c r="C20">
        <f>C18-C19</f>
        <v>3594.7943037974765</v>
      </c>
      <c r="D20">
        <f>D18-D19</f>
        <v>3</v>
      </c>
      <c r="E20">
        <f>C20/D20</f>
        <v>1198.264767932492</v>
      </c>
      <c r="F20" s="28">
        <f>FINV(0.1,1,1)</f>
        <v>39.863458189061404</v>
      </c>
      <c r="G20" s="38"/>
      <c r="H20" s="39"/>
    </row>
    <row r="21" spans="4:8" ht="12.75">
      <c r="D21" s="5" t="s">
        <v>21</v>
      </c>
      <c r="E21" s="5"/>
      <c r="F21" s="5"/>
      <c r="G21" s="38">
        <f>SQRT(G19)</f>
        <v>0.9481931563136028</v>
      </c>
      <c r="H21" s="39"/>
    </row>
    <row r="22" spans="1:8" ht="12.75">
      <c r="A22" s="48" t="s">
        <v>50</v>
      </c>
      <c r="B22" s="39" t="s">
        <v>108</v>
      </c>
      <c r="C22" s="39" t="s">
        <v>109</v>
      </c>
      <c r="D22" s="39"/>
      <c r="E22" s="39"/>
      <c r="F22" s="39"/>
      <c r="G22" s="39"/>
      <c r="H22" s="39"/>
    </row>
    <row r="23" spans="1:8" ht="12.75">
      <c r="A23" s="48" t="s">
        <v>95</v>
      </c>
      <c r="B23" s="39"/>
      <c r="C23" s="45" t="s">
        <v>96</v>
      </c>
      <c r="D23" s="39"/>
      <c r="E23" s="39" t="s">
        <v>97</v>
      </c>
      <c r="F23" s="42">
        <f>-G14/G13</f>
        <v>-0.17032194573316514</v>
      </c>
      <c r="G23" s="39" t="s">
        <v>98</v>
      </c>
      <c r="H23" s="42">
        <f>1/G13</f>
        <v>0.022212849711795307</v>
      </c>
    </row>
    <row r="24" spans="1:8" ht="14.25">
      <c r="A24" s="29" t="s">
        <v>53</v>
      </c>
      <c r="B24" s="29" t="s">
        <v>54</v>
      </c>
      <c r="C24" s="29" t="s">
        <v>70</v>
      </c>
      <c r="D24" s="29" t="s">
        <v>71</v>
      </c>
      <c r="E24" s="29" t="s">
        <v>55</v>
      </c>
      <c r="F24" s="30"/>
      <c r="G24" s="29" t="s">
        <v>68</v>
      </c>
      <c r="H24" s="29" t="s">
        <v>36</v>
      </c>
    </row>
    <row r="25" spans="1:8" ht="12.75">
      <c r="A25" s="33">
        <f>SUM(A27:A31)</f>
        <v>421</v>
      </c>
      <c r="B25" s="33">
        <f>SUM(B27:B31)</f>
        <v>8.5</v>
      </c>
      <c r="C25" s="33">
        <f>SUM(C27:C31)</f>
        <v>71065</v>
      </c>
      <c r="D25" s="33">
        <f>SUM(D27:D31)</f>
        <v>30.25</v>
      </c>
      <c r="E25" s="33">
        <f>SUM(E27:E31)</f>
        <v>1427</v>
      </c>
      <c r="F25" s="33"/>
      <c r="G25" s="33">
        <f>SUM(G27:G31)</f>
        <v>-18975.183006120846</v>
      </c>
      <c r="H25" s="33">
        <f>SUM(H27:H31)</f>
        <v>144190394.25001988</v>
      </c>
    </row>
    <row r="26" spans="1:8" ht="14.25">
      <c r="A26" s="30" t="s">
        <v>4</v>
      </c>
      <c r="B26" s="30" t="s">
        <v>5</v>
      </c>
      <c r="C26" s="15" t="s">
        <v>73</v>
      </c>
      <c r="D26" s="15" t="s">
        <v>74</v>
      </c>
      <c r="E26" s="15" t="s">
        <v>47</v>
      </c>
      <c r="F26" s="15" t="s">
        <v>66</v>
      </c>
      <c r="G26" s="15" t="s">
        <v>67</v>
      </c>
      <c r="H26" s="15" t="s">
        <v>75</v>
      </c>
    </row>
    <row r="27" spans="1:8" ht="12.75">
      <c r="A27" s="43">
        <f>B6</f>
        <v>0</v>
      </c>
      <c r="B27" s="42">
        <f>A6</f>
        <v>0</v>
      </c>
      <c r="C27">
        <f aca="true" t="shared" si="2" ref="C27:D31">IF(EXACT(A27,""),"",A27*A27)</f>
        <v>0</v>
      </c>
      <c r="D27">
        <f t="shared" si="2"/>
        <v>0</v>
      </c>
      <c r="E27">
        <f>IF(EXACT(C27,""),"",A27*B27)</f>
        <v>0</v>
      </c>
      <c r="F27">
        <f>IF(EXACT(A27,""),"",G$35+G$34*A27)</f>
        <v>0.018449158823925726</v>
      </c>
      <c r="G27">
        <f>IF(EXACT(D27,""),"",(B27-F27))</f>
        <v>-0.018449158823925726</v>
      </c>
      <c r="H27">
        <f>IF(EXACT(E27,""),"",(B27-F27)^2)</f>
        <v>0.0003403714613104365</v>
      </c>
    </row>
    <row r="28" spans="1:8" ht="12.75">
      <c r="A28" s="43">
        <f>B7</f>
        <v>24</v>
      </c>
      <c r="B28" s="42">
        <f>A7</f>
        <v>0.5</v>
      </c>
      <c r="C28">
        <f t="shared" si="2"/>
        <v>576</v>
      </c>
      <c r="D28">
        <f t="shared" si="2"/>
        <v>0.25</v>
      </c>
      <c r="E28">
        <f>IF(EXACT(C28,""),"",A28*B28)</f>
        <v>12</v>
      </c>
      <c r="F28">
        <f>IF(EXACT(A28,""),"",G$14+G$13*A28)</f>
        <v>1088.1234177215188</v>
      </c>
      <c r="G28">
        <f>IF(EXACT(D28,""),"",(B28-F28))</f>
        <v>-1087.6234177215188</v>
      </c>
      <c r="H28">
        <f>IF(EXACT(E28,""),"",(B28-F28)^2)</f>
        <v>1182924.6987762372</v>
      </c>
    </row>
    <row r="29" spans="1:8" ht="12.75">
      <c r="A29" s="43">
        <f>B8</f>
        <v>30</v>
      </c>
      <c r="B29" s="42">
        <f>A8</f>
        <v>1</v>
      </c>
      <c r="C29">
        <f t="shared" si="2"/>
        <v>900</v>
      </c>
      <c r="D29">
        <f t="shared" si="2"/>
        <v>1</v>
      </c>
      <c r="E29">
        <f>IF(EXACT(C29,""),"",A29*B29)</f>
        <v>30</v>
      </c>
      <c r="F29">
        <f>IF(EXACT(A29,""),"",G$14+G$13*A29)</f>
        <v>1358.2373417721517</v>
      </c>
      <c r="G29">
        <f>IF(EXACT(D29,""),"",(B29-F29))</f>
        <v>-1357.2373417721517</v>
      </c>
      <c r="H29">
        <f>IF(EXACT(E29,""),"",(B29-F29)^2)</f>
        <v>1842093.2019007364</v>
      </c>
    </row>
    <row r="30" spans="1:8" ht="12.75">
      <c r="A30" s="43">
        <f>B9</f>
        <v>150</v>
      </c>
      <c r="B30" s="42">
        <f>A9</f>
        <v>2</v>
      </c>
      <c r="C30">
        <f t="shared" si="2"/>
        <v>22500</v>
      </c>
      <c r="D30">
        <f t="shared" si="2"/>
        <v>4</v>
      </c>
      <c r="E30">
        <f>IF(EXACT(C30,""),"",A30*B30)</f>
        <v>300</v>
      </c>
      <c r="F30">
        <f>IF(EXACT(A30,""),"",G$14+G$13*A30)</f>
        <v>6760.51582278481</v>
      </c>
      <c r="G30">
        <f>IF(EXACT(D30,""),"",(B30-F30))</f>
        <v>-6758.51582278481</v>
      </c>
      <c r="H30">
        <f>IF(EXACT(E30,""),"",(B30-F30)^2)</f>
        <v>45677536.126832634</v>
      </c>
    </row>
    <row r="31" spans="1:8" ht="12.75">
      <c r="A31" s="43">
        <f>B10</f>
        <v>217</v>
      </c>
      <c r="B31" s="42">
        <f>A10</f>
        <v>5</v>
      </c>
      <c r="C31">
        <f t="shared" si="2"/>
        <v>47089</v>
      </c>
      <c r="D31">
        <f t="shared" si="2"/>
        <v>25</v>
      </c>
      <c r="E31">
        <f>IF(EXACT(C31,""),"",A31*B31)</f>
        <v>1085</v>
      </c>
      <c r="F31">
        <f>IF(EXACT(A31,""),"",G$14+G$13*A31)</f>
        <v>9776.787974683542</v>
      </c>
      <c r="G31">
        <f>IF(EXACT(D31,""),"",(B31-F31))</f>
        <v>-9771.787974683542</v>
      </c>
      <c r="H31">
        <f>IF(EXACT(E31,""),"",(B31-F31)^2)</f>
        <v>95487840.22216989</v>
      </c>
    </row>
    <row r="32" spans="1:8" ht="12.75">
      <c r="A32" s="39"/>
      <c r="B32" s="39"/>
      <c r="C32" s="39"/>
      <c r="D32" s="39"/>
      <c r="E32" s="39"/>
      <c r="F32" s="39"/>
      <c r="G32" s="39"/>
      <c r="H32" s="39"/>
    </row>
    <row r="33" spans="1:8" ht="14.25">
      <c r="A33" s="31" t="s">
        <v>61</v>
      </c>
      <c r="B33" t="s">
        <v>72</v>
      </c>
      <c r="C33">
        <f>C25-A25^2/G33</f>
        <v>35616.8</v>
      </c>
      <c r="D33" s="39"/>
      <c r="E33" s="31" t="s">
        <v>60</v>
      </c>
      <c r="F33" s="32" t="s">
        <v>59</v>
      </c>
      <c r="G33">
        <f>COUNT(A27:A31)</f>
        <v>5</v>
      </c>
      <c r="H33" s="39"/>
    </row>
    <row r="34" spans="1:8" ht="14.25">
      <c r="A34" s="31" t="s">
        <v>62</v>
      </c>
      <c r="B34" t="s">
        <v>76</v>
      </c>
      <c r="C34">
        <f>D25-B25^2/G33</f>
        <v>15.8</v>
      </c>
      <c r="D34" s="39"/>
      <c r="E34" s="31" t="s">
        <v>65</v>
      </c>
      <c r="F34" t="s">
        <v>52</v>
      </c>
      <c r="G34" s="34">
        <f>C35/C33</f>
        <v>0.01997091260304126</v>
      </c>
      <c r="H34" s="41" t="s">
        <v>99</v>
      </c>
    </row>
    <row r="35" spans="1:8" ht="12.75">
      <c r="A35" s="31" t="s">
        <v>63</v>
      </c>
      <c r="B35" t="s">
        <v>51</v>
      </c>
      <c r="C35">
        <f>E25-A25*B25/G33</f>
        <v>711.3</v>
      </c>
      <c r="D35" s="39"/>
      <c r="E35" s="35" t="s">
        <v>64</v>
      </c>
      <c r="F35" s="36" t="s">
        <v>56</v>
      </c>
      <c r="G35" s="37">
        <f>(B25/G33)-G34*(A25/G33)</f>
        <v>0.018449158823925726</v>
      </c>
      <c r="H35" s="39"/>
    </row>
    <row r="36" spans="4:16" ht="12.75">
      <c r="D36" s="39"/>
      <c r="E36" s="39"/>
      <c r="F36" s="39"/>
      <c r="G36" s="39"/>
      <c r="H36" s="39"/>
      <c r="L36" s="39"/>
      <c r="M36" s="39"/>
      <c r="N36" s="46"/>
      <c r="O36" s="39"/>
      <c r="P36" s="39"/>
    </row>
    <row r="37" spans="1:16" ht="12.75">
      <c r="A37" s="5" t="s">
        <v>2</v>
      </c>
      <c r="B37" s="5"/>
      <c r="C37" s="5"/>
      <c r="D37" s="5"/>
      <c r="E37" s="5"/>
      <c r="F37" s="5"/>
      <c r="G37" s="5" t="s">
        <v>16</v>
      </c>
      <c r="H37" s="39"/>
      <c r="L37" s="39"/>
      <c r="M37" s="39"/>
      <c r="N37" s="39"/>
      <c r="O37" s="39"/>
      <c r="P37" s="39"/>
    </row>
    <row r="38" spans="1:16" ht="14.25">
      <c r="A38" s="5"/>
      <c r="B38" s="5"/>
      <c r="C38" s="5" t="s">
        <v>0</v>
      </c>
      <c r="D38" s="5" t="s">
        <v>3</v>
      </c>
      <c r="E38" s="5" t="s">
        <v>1</v>
      </c>
      <c r="F38" s="5" t="s">
        <v>17</v>
      </c>
      <c r="G38" s="15" t="s">
        <v>18</v>
      </c>
      <c r="H38" s="39"/>
      <c r="J38" s="27"/>
      <c r="L38" s="39"/>
      <c r="M38" s="39"/>
      <c r="N38" s="39"/>
      <c r="O38" s="39"/>
      <c r="P38" s="39"/>
    </row>
    <row r="39" spans="1:16" ht="12.75">
      <c r="A39" s="5" t="s">
        <v>57</v>
      </c>
      <c r="B39" t="s">
        <v>6</v>
      </c>
      <c r="C39">
        <f>C34</f>
        <v>15.8</v>
      </c>
      <c r="D39">
        <f>G33-1</f>
        <v>4</v>
      </c>
      <c r="E39">
        <f>C39/D39</f>
        <v>3.95</v>
      </c>
      <c r="F39" t="s">
        <v>19</v>
      </c>
      <c r="G39" t="s">
        <v>20</v>
      </c>
      <c r="H39" s="39"/>
      <c r="L39" s="39"/>
      <c r="M39" s="39"/>
      <c r="N39" s="39"/>
      <c r="O39" s="39"/>
      <c r="P39" s="39"/>
    </row>
    <row r="40" spans="1:16" ht="14.25">
      <c r="A40" s="5" t="s">
        <v>8</v>
      </c>
      <c r="B40" t="s">
        <v>77</v>
      </c>
      <c r="C40">
        <f>C35^2/C33</f>
        <v>14.205310134543247</v>
      </c>
      <c r="D40">
        <v>1</v>
      </c>
      <c r="E40">
        <f>C40/D40</f>
        <v>14.205310134543247</v>
      </c>
      <c r="F40" s="28">
        <f>E40/E41</f>
        <v>26.723647855768874</v>
      </c>
      <c r="G40" s="38">
        <f>C40/C39</f>
        <v>0.8990702616799523</v>
      </c>
      <c r="H40" s="39"/>
      <c r="L40" s="39"/>
      <c r="M40" s="39"/>
      <c r="N40" s="39"/>
      <c r="O40" s="39"/>
      <c r="P40" s="39"/>
    </row>
    <row r="41" spans="1:8" ht="12.75">
      <c r="A41" s="5" t="s">
        <v>9</v>
      </c>
      <c r="B41" t="s">
        <v>58</v>
      </c>
      <c r="C41">
        <f>C39-C40</f>
        <v>1.594689865456754</v>
      </c>
      <c r="D41">
        <f>D39-D40</f>
        <v>3</v>
      </c>
      <c r="E41">
        <f>C41/D41</f>
        <v>0.5315632884855847</v>
      </c>
      <c r="F41" s="28">
        <f>FINV(0.1,1,1)</f>
        <v>39.863458189061404</v>
      </c>
      <c r="G41" s="38"/>
      <c r="H41" s="39"/>
    </row>
    <row r="42" spans="4:8" ht="12.75">
      <c r="D42" s="5" t="s">
        <v>21</v>
      </c>
      <c r="E42" s="5"/>
      <c r="F42" s="5"/>
      <c r="G42" s="38">
        <f>SQRT(G40)</f>
        <v>0.9481931563136028</v>
      </c>
      <c r="H42" s="39"/>
    </row>
    <row r="44" spans="1:14" ht="14.25">
      <c r="A44" t="s">
        <v>100</v>
      </c>
      <c r="B44" s="42">
        <f>G34*G13</f>
        <v>0.8990702616799523</v>
      </c>
      <c r="C44" s="15" t="s">
        <v>101</v>
      </c>
      <c r="E44" s="49" t="s">
        <v>103</v>
      </c>
      <c r="N44" s="49" t="s">
        <v>104</v>
      </c>
    </row>
  </sheetData>
  <sheetProtection/>
  <printOptions/>
  <pageMargins left="0.5" right="0.42" top="1" bottom="1" header="0.5" footer="0.5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E20" sqref="E20"/>
    </sheetView>
  </sheetViews>
  <sheetFormatPr defaultColWidth="9.33203125" defaultRowHeight="12.75"/>
  <cols>
    <col min="1" max="5" width="9.33203125" style="6" customWidth="1"/>
    <col min="6" max="6" width="13.5" style="6" customWidth="1"/>
    <col min="7" max="9" width="9.33203125" style="6" customWidth="1"/>
    <col min="10" max="10" width="12.16015625" style="6" customWidth="1"/>
    <col min="11" max="11" width="11.83203125" style="6" customWidth="1"/>
    <col min="12" max="16384" width="9.33203125" style="6" customWidth="1"/>
  </cols>
  <sheetData>
    <row r="1" spans="1:6" s="3" customFormat="1" ht="20.25">
      <c r="A1" s="2" t="s">
        <v>11</v>
      </c>
      <c r="E1" s="2"/>
      <c r="F1" s="3" t="s">
        <v>13</v>
      </c>
    </row>
    <row r="2" spans="1:12" ht="18.75">
      <c r="A2" s="1"/>
      <c r="C2" s="6" t="s">
        <v>25</v>
      </c>
      <c r="D2" s="6" t="s">
        <v>26</v>
      </c>
      <c r="E2" s="16" t="s">
        <v>27</v>
      </c>
      <c r="F2" s="6" t="s">
        <v>32</v>
      </c>
      <c r="G2" s="52" t="s">
        <v>107</v>
      </c>
      <c r="H2" s="53"/>
      <c r="I2" s="53"/>
      <c r="J2" s="53"/>
      <c r="K2" s="53"/>
      <c r="L2" s="53"/>
    </row>
    <row r="3" spans="1:5" ht="18.75">
      <c r="A3" s="1" t="s">
        <v>15</v>
      </c>
      <c r="C3" s="6" t="s">
        <v>24</v>
      </c>
      <c r="E3" s="1" t="s">
        <v>28</v>
      </c>
    </row>
    <row r="4" spans="1:5" ht="15.75">
      <c r="A4" s="1"/>
      <c r="E4" s="1"/>
    </row>
    <row r="5" spans="1:4" ht="15.75">
      <c r="A5" s="12" t="s">
        <v>10</v>
      </c>
      <c r="B5" s="12" t="s">
        <v>5</v>
      </c>
      <c r="D5" s="17" t="s">
        <v>29</v>
      </c>
    </row>
    <row r="6" spans="1:5" ht="15.75">
      <c r="A6" s="13">
        <v>0</v>
      </c>
      <c r="B6" s="13">
        <v>7</v>
      </c>
      <c r="C6" s="10"/>
      <c r="D6" s="17">
        <f>LN(B6)</f>
        <v>1.9459101490553132</v>
      </c>
      <c r="E6" s="10"/>
    </row>
    <row r="7" spans="1:17" ht="15.75">
      <c r="A7" s="13">
        <v>1</v>
      </c>
      <c r="B7" s="13">
        <v>5</v>
      </c>
      <c r="D7" s="17">
        <f>LN(B7)</f>
        <v>1.6094379124341003</v>
      </c>
      <c r="M7" s="10"/>
      <c r="N7" s="10"/>
      <c r="O7" s="10"/>
      <c r="P7" s="10"/>
      <c r="Q7" s="10"/>
    </row>
    <row r="8" spans="1:8" ht="15.75">
      <c r="A8" s="13">
        <v>2</v>
      </c>
      <c r="B8" s="13">
        <v>2.5</v>
      </c>
      <c r="D8" s="17">
        <f>LN(B8)</f>
        <v>0.9162907318741551</v>
      </c>
      <c r="E8" s="6" t="s">
        <v>30</v>
      </c>
      <c r="F8">
        <f>EXP(2.1332)</f>
        <v>8.441837515347993</v>
      </c>
      <c r="G8"/>
      <c r="H8"/>
    </row>
    <row r="9" spans="1:10" ht="15.75">
      <c r="A9" s="13">
        <v>3</v>
      </c>
      <c r="B9" s="13">
        <v>1</v>
      </c>
      <c r="D9" s="17">
        <f>LN(B9)</f>
        <v>0</v>
      </c>
      <c r="E9" s="6" t="s">
        <v>31</v>
      </c>
      <c r="F9" s="10">
        <v>0.6888</v>
      </c>
      <c r="H9" s="11"/>
      <c r="I9" s="1"/>
      <c r="J9" s="10"/>
    </row>
    <row r="10" spans="1:6" ht="15.75">
      <c r="A10" s="13">
        <v>4</v>
      </c>
      <c r="B10" s="13">
        <v>0.5</v>
      </c>
      <c r="D10" s="17">
        <f>LN(B10)</f>
        <v>-0.6931471805599453</v>
      </c>
      <c r="F10" s="10"/>
    </row>
    <row r="11" spans="1:12" ht="15.75">
      <c r="A11" s="1"/>
      <c r="B11" s="1">
        <f>SUMSQ(B6:B10)-SUM(B6:B10)^2/5</f>
        <v>30.299999999999997</v>
      </c>
      <c r="F11" s="5" t="s">
        <v>2</v>
      </c>
      <c r="G11" s="5"/>
      <c r="H11" s="5"/>
      <c r="I11" s="5"/>
      <c r="J11" s="5"/>
      <c r="K11" s="5"/>
      <c r="L11" s="5" t="s">
        <v>16</v>
      </c>
    </row>
    <row r="12" spans="1:12" ht="15.75">
      <c r="A12" s="1"/>
      <c r="B12" s="1"/>
      <c r="F12" s="5"/>
      <c r="G12" s="5"/>
      <c r="H12" s="5" t="s">
        <v>0</v>
      </c>
      <c r="I12" s="5" t="s">
        <v>3</v>
      </c>
      <c r="J12" s="5" t="s">
        <v>1</v>
      </c>
      <c r="K12" s="5" t="s">
        <v>17</v>
      </c>
      <c r="L12" s="15" t="s">
        <v>18</v>
      </c>
    </row>
    <row r="13" spans="1:12" ht="15.75">
      <c r="A13" s="1"/>
      <c r="B13" s="1"/>
      <c r="F13" s="5" t="s">
        <v>7</v>
      </c>
      <c r="G13" t="s">
        <v>6</v>
      </c>
      <c r="H13" s="16">
        <f>SUMSQ(B6:B10)-(SUM(B6:B10)^2)/5</f>
        <v>30.299999999999997</v>
      </c>
      <c r="I13">
        <v>4</v>
      </c>
      <c r="J13">
        <f>H13/I13</f>
        <v>7.574999999999999</v>
      </c>
      <c r="K13" t="s">
        <v>19</v>
      </c>
      <c r="L13" t="s">
        <v>20</v>
      </c>
    </row>
    <row r="14" spans="6:12" ht="15.75">
      <c r="F14" s="5" t="s">
        <v>8</v>
      </c>
      <c r="G14" t="s">
        <v>22</v>
      </c>
      <c r="H14">
        <f>H13-H15</f>
        <v>27.498611231025944</v>
      </c>
      <c r="I14">
        <v>1</v>
      </c>
      <c r="J14">
        <f>H14/I14</f>
        <v>27.498611231025944</v>
      </c>
      <c r="K14">
        <f>J14/J15</f>
        <v>29.44819177071595</v>
      </c>
      <c r="L14">
        <f>H14/H13</f>
        <v>0.9075449251163679</v>
      </c>
    </row>
    <row r="15" spans="6:12" ht="16.5">
      <c r="F15" s="5" t="s">
        <v>9</v>
      </c>
      <c r="G15" s="4" t="s">
        <v>23</v>
      </c>
      <c r="H15" s="55">
        <v>2.8013887689740544</v>
      </c>
      <c r="I15">
        <v>3</v>
      </c>
      <c r="J15">
        <f>H15/I15</f>
        <v>0.9337962563246848</v>
      </c>
      <c r="K15"/>
      <c r="L15"/>
    </row>
    <row r="16" spans="6:12" ht="15.75">
      <c r="F16" s="8"/>
      <c r="G16" s="8"/>
      <c r="I16" s="5" t="s">
        <v>21</v>
      </c>
      <c r="J16" s="5"/>
      <c r="K16" s="5"/>
      <c r="L16">
        <f>SQRT(L14)</f>
        <v>0.9526515234420023</v>
      </c>
    </row>
    <row r="17" spans="2:7" ht="18.75">
      <c r="B17" s="6" t="s">
        <v>34</v>
      </c>
      <c r="F17" s="8"/>
      <c r="G17" s="8"/>
    </row>
    <row r="18" spans="2:7" ht="15.75">
      <c r="B18" s="23" t="s">
        <v>30</v>
      </c>
      <c r="C18" s="21">
        <f>F8</f>
        <v>8.441837515347993</v>
      </c>
      <c r="D18" s="21"/>
      <c r="E18" s="22">
        <v>7.5</v>
      </c>
      <c r="F18" s="7"/>
      <c r="G18" s="8"/>
    </row>
    <row r="19" spans="2:7" ht="15.75">
      <c r="B19" s="23" t="s">
        <v>31</v>
      </c>
      <c r="C19" s="21">
        <f>F9</f>
        <v>0.6888</v>
      </c>
      <c r="D19" s="21"/>
      <c r="E19" s="22">
        <v>0.65</v>
      </c>
      <c r="F19" s="7"/>
      <c r="G19" s="8"/>
    </row>
    <row r="20" spans="1:7" ht="15.75">
      <c r="A20" s="12" t="s">
        <v>10</v>
      </c>
      <c r="B20" s="12" t="s">
        <v>5</v>
      </c>
      <c r="C20" s="18" t="s">
        <v>33</v>
      </c>
      <c r="D20" s="18" t="s">
        <v>35</v>
      </c>
      <c r="E20" s="19" t="s">
        <v>37</v>
      </c>
      <c r="F20" s="20" t="s">
        <v>38</v>
      </c>
      <c r="G20" s="8"/>
    </row>
    <row r="21" spans="1:7" ht="15.75">
      <c r="A21" s="13">
        <v>0</v>
      </c>
      <c r="B21" s="13">
        <v>7</v>
      </c>
      <c r="C21" s="18">
        <f>C$18*EXP(-C$19*$A21)</f>
        <v>8.441837515347993</v>
      </c>
      <c r="D21" s="18">
        <f>$B21-C21</f>
        <v>-1.4418375153479932</v>
      </c>
      <c r="E21" s="18">
        <f>E$18*EXP(-E$19*$A21)</f>
        <v>7.5</v>
      </c>
      <c r="F21" s="18">
        <f>$B21-E21</f>
        <v>-0.5</v>
      </c>
      <c r="G21" s="8"/>
    </row>
    <row r="22" spans="1:11" ht="15.75">
      <c r="A22" s="13">
        <v>1</v>
      </c>
      <c r="B22" s="13">
        <v>5</v>
      </c>
      <c r="C22" s="18">
        <f aca="true" t="shared" si="0" ref="C22:E25">C$18*EXP(-C$19*$A22)</f>
        <v>4.239307794915444</v>
      </c>
      <c r="D22" s="18">
        <f aca="true" t="shared" si="1" ref="D22:F25">$B22-C22</f>
        <v>0.7606922050845562</v>
      </c>
      <c r="E22" s="18">
        <f t="shared" si="0"/>
        <v>3.9153433257076204</v>
      </c>
      <c r="F22" s="18">
        <f t="shared" si="1"/>
        <v>1.0846566742923796</v>
      </c>
      <c r="J22" s="1"/>
      <c r="K22" s="1"/>
    </row>
    <row r="23" spans="1:11" ht="15.75">
      <c r="A23" s="13">
        <v>2</v>
      </c>
      <c r="B23" s="13">
        <v>2.5</v>
      </c>
      <c r="C23" s="18">
        <f t="shared" si="0"/>
        <v>2.128888473315991</v>
      </c>
      <c r="D23" s="18">
        <f t="shared" si="1"/>
        <v>0.3711115266840088</v>
      </c>
      <c r="E23" s="18">
        <f t="shared" si="0"/>
        <v>2.0439884477550945</v>
      </c>
      <c r="F23" s="18">
        <f t="shared" si="1"/>
        <v>0.4560115522449055</v>
      </c>
      <c r="J23" s="1"/>
      <c r="K23" s="1"/>
    </row>
    <row r="24" spans="1:6" ht="15.75">
      <c r="A24" s="13">
        <v>3</v>
      </c>
      <c r="B24" s="13">
        <v>1</v>
      </c>
      <c r="C24" s="18">
        <f t="shared" si="0"/>
        <v>1.0690816404634496</v>
      </c>
      <c r="D24" s="18">
        <f t="shared" si="1"/>
        <v>-0.06908164046344956</v>
      </c>
      <c r="E24" s="18">
        <f t="shared" si="0"/>
        <v>1.0670555368988515</v>
      </c>
      <c r="F24" s="18">
        <f t="shared" si="1"/>
        <v>-0.06705553689885146</v>
      </c>
    </row>
    <row r="25" spans="1:6" ht="15.75">
      <c r="A25" s="13">
        <v>4</v>
      </c>
      <c r="B25" s="13">
        <v>0.5</v>
      </c>
      <c r="C25" s="18">
        <f t="shared" si="0"/>
        <v>0.5368696238914596</v>
      </c>
      <c r="D25" s="18">
        <f t="shared" si="1"/>
        <v>-0.036869623891459646</v>
      </c>
      <c r="E25" s="18">
        <f t="shared" si="0"/>
        <v>0.5570518366075041</v>
      </c>
      <c r="F25" s="18">
        <f t="shared" si="1"/>
        <v>-0.057051836607504125</v>
      </c>
    </row>
    <row r="26" spans="3:6" ht="15.75">
      <c r="C26" s="21" t="s">
        <v>36</v>
      </c>
      <c r="D26" s="21">
        <f>SUMSQ(D21:D25)</f>
        <v>2.8014034589940335</v>
      </c>
      <c r="E26" s="21" t="s">
        <v>36</v>
      </c>
      <c r="F26" s="21">
        <f>SUMSQ(F21:F25)</f>
        <v>1.642177993956896</v>
      </c>
    </row>
    <row r="27" spans="5:6" ht="15.75">
      <c r="E27" s="52" t="s">
        <v>106</v>
      </c>
      <c r="F27" s="53"/>
    </row>
  </sheetData>
  <sheetProtection/>
  <printOptions/>
  <pageMargins left="0.75" right="0.75" top="0.54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PageLayoutView="0" workbookViewId="0" topLeftCell="A1">
      <selection activeCell="E18" sqref="E18"/>
    </sheetView>
  </sheetViews>
  <sheetFormatPr defaultColWidth="9.33203125" defaultRowHeight="12.75"/>
  <cols>
    <col min="1" max="9" width="9.33203125" style="6" customWidth="1"/>
    <col min="10" max="10" width="12.16015625" style="6" customWidth="1"/>
    <col min="11" max="16384" width="9.33203125" style="6" customWidth="1"/>
  </cols>
  <sheetData>
    <row r="1" spans="1:6" s="3" customFormat="1" ht="20.25">
      <c r="A1" s="2" t="s">
        <v>11</v>
      </c>
      <c r="E1" s="2"/>
      <c r="F1" s="3" t="s">
        <v>12</v>
      </c>
    </row>
    <row r="2" spans="1:7" ht="15.75">
      <c r="A2" s="1" t="s">
        <v>14</v>
      </c>
      <c r="E2" s="1"/>
      <c r="F2" s="51" t="s">
        <v>105</v>
      </c>
      <c r="G2" s="50"/>
    </row>
    <row r="3" spans="2:6" ht="15.75">
      <c r="B3" s="24" t="s">
        <v>42</v>
      </c>
      <c r="C3" s="6">
        <v>1.9844</v>
      </c>
      <c r="D3" s="6">
        <v>1.9844</v>
      </c>
      <c r="E3" s="6" t="s">
        <v>39</v>
      </c>
      <c r="F3" s="1"/>
    </row>
    <row r="4" spans="1:6" ht="15.75">
      <c r="A4" s="1"/>
      <c r="B4" s="24" t="s">
        <v>43</v>
      </c>
      <c r="C4" s="6">
        <v>2.9413</v>
      </c>
      <c r="D4" s="6">
        <v>2.9413</v>
      </c>
      <c r="E4" s="6" t="s">
        <v>40</v>
      </c>
      <c r="F4" s="1"/>
    </row>
    <row r="5" spans="1:8" ht="15.75">
      <c r="A5" s="9" t="s">
        <v>4</v>
      </c>
      <c r="B5" s="9" t="s">
        <v>5</v>
      </c>
      <c r="C5" s="25" t="s">
        <v>44</v>
      </c>
      <c r="D5" s="25" t="s">
        <v>45</v>
      </c>
      <c r="E5" s="25" t="s">
        <v>41</v>
      </c>
      <c r="F5" s="9" t="s">
        <v>5</v>
      </c>
      <c r="H5" s="10"/>
    </row>
    <row r="6" spans="1:8" ht="15.75">
      <c r="A6" s="7">
        <v>0</v>
      </c>
      <c r="B6" s="7">
        <v>2</v>
      </c>
      <c r="C6" s="17">
        <f>$C$3+$C$4*SQRT(A6)</f>
        <v>1.9844</v>
      </c>
      <c r="D6" s="54">
        <f>B6-C6</f>
        <v>0.015600000000000058</v>
      </c>
      <c r="E6" s="14">
        <f>SQRT(A6)</f>
        <v>0</v>
      </c>
      <c r="F6" s="7">
        <v>2</v>
      </c>
      <c r="H6" s="10"/>
    </row>
    <row r="7" spans="1:17" ht="15.75">
      <c r="A7" s="7">
        <v>1</v>
      </c>
      <c r="B7" s="7">
        <v>5</v>
      </c>
      <c r="C7" s="17">
        <f>$C$3+$C$4*SQRT(A7)</f>
        <v>4.9257</v>
      </c>
      <c r="D7" s="54">
        <f>B7-C7</f>
        <v>0.07430000000000003</v>
      </c>
      <c r="E7" s="14">
        <f>SQRT(A7)</f>
        <v>1</v>
      </c>
      <c r="F7" s="7">
        <v>5</v>
      </c>
      <c r="H7" s="10"/>
      <c r="L7" s="10"/>
      <c r="M7" s="10"/>
      <c r="N7" s="10"/>
      <c r="O7" s="10"/>
      <c r="P7" s="10"/>
      <c r="Q7" s="10"/>
    </row>
    <row r="8" spans="1:9" ht="15.75">
      <c r="A8" s="7">
        <v>2</v>
      </c>
      <c r="B8" s="7">
        <v>6</v>
      </c>
      <c r="C8" s="17">
        <f>$C$3+$C$4*SQRT(A8)</f>
        <v>6.144026351007985</v>
      </c>
      <c r="D8" s="54">
        <f>B8-C8</f>
        <v>-0.14402635100798467</v>
      </c>
      <c r="E8" s="14">
        <f>SQRT(A8)</f>
        <v>1.4142135623730951</v>
      </c>
      <c r="F8" s="7">
        <v>6</v>
      </c>
      <c r="H8" s="11"/>
      <c r="I8" s="1"/>
    </row>
    <row r="9" spans="1:10" ht="15.75">
      <c r="A9" s="7">
        <v>3</v>
      </c>
      <c r="B9" s="7">
        <v>7</v>
      </c>
      <c r="C9" s="17">
        <f>$C$3+$C$4*SQRT(A9)</f>
        <v>7.078881040302338</v>
      </c>
      <c r="D9" s="54">
        <f>B9-C9</f>
        <v>-0.07888104030233833</v>
      </c>
      <c r="E9" s="14">
        <f>SQRT(A9)</f>
        <v>1.7320508075688772</v>
      </c>
      <c r="F9" s="7">
        <v>7</v>
      </c>
      <c r="H9" s="11"/>
      <c r="I9" s="1"/>
      <c r="J9" s="10"/>
    </row>
    <row r="10" spans="1:6" ht="15.75">
      <c r="A10" s="7">
        <v>4</v>
      </c>
      <c r="B10" s="7">
        <v>8</v>
      </c>
      <c r="C10" s="17">
        <f>$C$3+$C$4*SQRT(A10)</f>
        <v>7.867</v>
      </c>
      <c r="D10" s="54">
        <f>B10-C10</f>
        <v>0.133</v>
      </c>
      <c r="E10" s="14">
        <f>SQRT(A10)</f>
        <v>2</v>
      </c>
      <c r="F10" s="7">
        <v>8</v>
      </c>
    </row>
    <row r="11" spans="1:6" ht="15.75">
      <c r="A11" s="1"/>
      <c r="B11" s="1"/>
      <c r="C11" s="23" t="s">
        <v>46</v>
      </c>
      <c r="D11" s="23">
        <f>SUMSQ(D6:D10)</f>
        <v>0.05041865830385434</v>
      </c>
      <c r="E11" s="6">
        <v>0.05041865830385434</v>
      </c>
      <c r="F11" s="10"/>
    </row>
    <row r="12" spans="1:6" ht="15.75">
      <c r="A12" s="1"/>
      <c r="B12" s="1"/>
      <c r="F12" s="10"/>
    </row>
    <row r="13" spans="1:6" ht="15.75">
      <c r="A13" s="1"/>
      <c r="B13" s="1"/>
      <c r="F13" s="10"/>
    </row>
    <row r="14" ht="15.75">
      <c r="F14" s="10"/>
    </row>
    <row r="16" spans="6:7" ht="15.75">
      <c r="F16" s="8"/>
      <c r="G16" s="8"/>
    </row>
    <row r="17" spans="6:7" ht="15.75">
      <c r="F17" s="8"/>
      <c r="G17" s="8"/>
    </row>
    <row r="18" spans="6:7" ht="15.75">
      <c r="F18" s="8"/>
      <c r="G18" s="8"/>
    </row>
    <row r="19" spans="6:7" ht="15.75">
      <c r="F19" s="8"/>
      <c r="G19" s="8"/>
    </row>
    <row r="20" spans="6:7" ht="15.75">
      <c r="F20" s="8"/>
      <c r="G20" s="8"/>
    </row>
    <row r="21" spans="6:7" ht="15.75">
      <c r="F21" s="8"/>
      <c r="G21" s="8"/>
    </row>
    <row r="22" spans="10:11" ht="15.75">
      <c r="J22" s="1"/>
      <c r="K22" s="1"/>
    </row>
    <row r="23" spans="10:11" ht="15.75">
      <c r="J23" s="1"/>
      <c r="K23" s="1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SzIE MKK TALT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Tolner László</dc:creator>
  <cp:keywords/>
  <dc:description/>
  <cp:lastModifiedBy>Tolner</cp:lastModifiedBy>
  <cp:lastPrinted>2005-04-27T06:06:29Z</cp:lastPrinted>
  <dcterms:created xsi:type="dcterms:W3CDTF">2004-05-07T06:17:35Z</dcterms:created>
  <dcterms:modified xsi:type="dcterms:W3CDTF">2017-06-13T14:03:35Z</dcterms:modified>
  <cp:category/>
  <cp:version/>
  <cp:contentType/>
  <cp:contentStatus/>
</cp:coreProperties>
</file>